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esidents Office 2013\2019 Board of Trustees Materials\May 2019\Finance &amp; Audit\"/>
    </mc:Choice>
  </mc:AlternateContent>
  <bookViews>
    <workbookView xWindow="0" yWindow="0" windowWidth="19200" windowHeight="6735" tabRatio="933" firstSheet="2" activeTab="8"/>
  </bookViews>
  <sheets>
    <sheet name="Revenue" sheetId="1" r:id="rId1"/>
    <sheet name="By Department" sheetId="2" r:id="rId2"/>
    <sheet name="Pres 125 Advance 126 Res 127" sheetId="3" r:id="rId3"/>
    <sheet name="Ac Ad 128 Admin 129 and HR 130 " sheetId="4" r:id="rId4"/>
    <sheet name=" Payroll 131 IT 132 " sheetId="5" r:id="rId5"/>
    <sheet name="Stu 133, 134, 137, 138" sheetId="6" r:id="rId6"/>
    <sheet name="Schol 135 Fin 139 Ceng 146" sheetId="7" r:id="rId7"/>
    <sheet name="141 Inst, 142 Nurs, 144" sheetId="8" r:id="rId8"/>
    <sheet name="145 ISC Con Ed 155 CE Ins 156" sheetId="9" r:id="rId9"/>
    <sheet name="Lib 173 Ins 184 Misc 185" sheetId="10" r:id="rId10"/>
    <sheet name="Plant 186 Util 187 Debt 188  " sheetId="11" r:id="rId11"/>
  </sheets>
  <definedNames>
    <definedName name="_xlnm.Print_Area" localSheetId="4">' Payroll 131 IT 132 '!$A$1:$E$22</definedName>
    <definedName name="_xlnm.Print_Area" localSheetId="7">'141 Inst, 142 Nurs, 144'!$A$1:$E$44</definedName>
    <definedName name="_xlnm.Print_Area" localSheetId="8">'145 ISC Con Ed 155 CE Ins 156'!$A$1:$E$35</definedName>
    <definedName name="_xlnm.Print_Area" localSheetId="3">'Ac Ad 128 Admin 129 and HR 130 '!$A$1:$E$31</definedName>
    <definedName name="_xlnm.Print_Area" localSheetId="1">'By Department'!$A$1:$E$46</definedName>
    <definedName name="_xlnm.Print_Area" localSheetId="9">'Lib 173 Ins 184 Misc 185'!$A$1:$E$32</definedName>
    <definedName name="_xlnm.Print_Area" localSheetId="10">'Plant 186 Util 187 Debt 188  '!$A$1:$E$37</definedName>
    <definedName name="_xlnm.Print_Area" localSheetId="2">'Pres 125 Advance 126 Res 127'!$A$2:$E$36</definedName>
    <definedName name="_xlnm.Print_Area" localSheetId="0">Revenue!$A$1:$D$32</definedName>
    <definedName name="_xlnm.Print_Area" localSheetId="6">'Schol 135 Fin 139 Ceng 146'!$A$1:$E$36</definedName>
    <definedName name="_xlnm.Print_Area" localSheetId="5">'Stu 133, 134, 137, 138'!$A$1:$E$37</definedName>
    <definedName name="_xlnm.Print_Titles" localSheetId="7">'141 Inst, 142 Nurs, 144'!$31:$33</definedName>
    <definedName name="_xlnm.Print_Titles" localSheetId="8">'145 ISC Con Ed 155 CE Ins 156'!$12:$14</definedName>
    <definedName name="_xlnm.Print_Titles" localSheetId="3">'Ac Ad 128 Admin 129 and HR 130 '!$9:$11</definedName>
    <definedName name="_xlnm.Print_Titles" localSheetId="9">'Lib 173 Ins 184 Misc 185'!$24:$26</definedName>
    <definedName name="_xlnm.Print_Titles" localSheetId="10">'Plant 186 Util 187 Debt 188  '!$1:$3</definedName>
    <definedName name="_xlnm.Print_Titles" localSheetId="2">'Pres 125 Advance 126 Res 127'!$2:$4</definedName>
    <definedName name="_xlnm.Print_Titles" localSheetId="6">'Schol 135 Fin 139 Ceng 146'!$11:$13</definedName>
    <definedName name="_xlnm.Print_Titles" localSheetId="5">'Stu 133, 134, 137, 138'!$16:$18</definedName>
    <definedName name="Z_4147015E_69A8_4405_9D00_C40C6AD526E2_.wvu.PrintArea" localSheetId="4" hidden="1">' Payroll 131 IT 132 '!$A$1:$B$22</definedName>
    <definedName name="Z_4147015E_69A8_4405_9D00_C40C6AD526E2_.wvu.PrintArea" localSheetId="7" hidden="1">'141 Inst, 142 Nurs, 144'!$B$18:$B$44</definedName>
    <definedName name="Z_4147015E_69A8_4405_9D00_C40C6AD526E2_.wvu.PrintArea" localSheetId="8" hidden="1">'145 ISC Con Ed 155 CE Ins 156'!$A$12:$B$29</definedName>
    <definedName name="Z_4147015E_69A8_4405_9D00_C40C6AD526E2_.wvu.PrintArea" localSheetId="3" hidden="1">'Ac Ad 128 Admin 129 and HR 130 '!$A$1:$B$31</definedName>
    <definedName name="Z_4147015E_69A8_4405_9D00_C40C6AD526E2_.wvu.PrintArea" localSheetId="1" hidden="1">'By Department'!$A$1:$B$46</definedName>
    <definedName name="Z_4147015E_69A8_4405_9D00_C40C6AD526E2_.wvu.PrintArea" localSheetId="9" hidden="1">'Lib 173 Ins 184 Misc 185'!$A$16:$B$32</definedName>
    <definedName name="Z_4147015E_69A8_4405_9D00_C40C6AD526E2_.wvu.PrintArea" localSheetId="10" hidden="1">'Plant 186 Util 187 Debt 188  '!$A$1:$B$32</definedName>
    <definedName name="Z_4147015E_69A8_4405_9D00_C40C6AD526E2_.wvu.PrintArea" localSheetId="2" hidden="1">'Pres 125 Advance 126 Res 127'!$A$2:$B$36</definedName>
    <definedName name="Z_4147015E_69A8_4405_9D00_C40C6AD526E2_.wvu.PrintArea" localSheetId="0" hidden="1">Revenue!$A$1:$A$31</definedName>
    <definedName name="Z_4147015E_69A8_4405_9D00_C40C6AD526E2_.wvu.PrintArea" localSheetId="6" hidden="1">'Schol 135 Fin 139 Ceng 146'!$A$1:$B$38</definedName>
    <definedName name="Z_4147015E_69A8_4405_9D00_C40C6AD526E2_.wvu.PrintArea" localSheetId="5" hidden="1">'Stu 133, 134, 137, 138'!$A$1:$B$35</definedName>
    <definedName name="Z_4147015E_69A8_4405_9D00_C40C6AD526E2_.wvu.PrintTitles" localSheetId="7" hidden="1">'141 Inst, 142 Nurs, 144'!$31:$33</definedName>
    <definedName name="Z_4147015E_69A8_4405_9D00_C40C6AD526E2_.wvu.PrintTitles" localSheetId="8" hidden="1">'145 ISC Con Ed 155 CE Ins 156'!$12:$14</definedName>
    <definedName name="Z_4147015E_69A8_4405_9D00_C40C6AD526E2_.wvu.PrintTitles" localSheetId="3" hidden="1">'Ac Ad 128 Admin 129 and HR 130 '!$9:$11</definedName>
    <definedName name="Z_4147015E_69A8_4405_9D00_C40C6AD526E2_.wvu.PrintTitles" localSheetId="9" hidden="1">'Lib 173 Ins 184 Misc 185'!$24:$26</definedName>
    <definedName name="Z_4147015E_69A8_4405_9D00_C40C6AD526E2_.wvu.PrintTitles" localSheetId="10" hidden="1">'Plant 186 Util 187 Debt 188  '!$1:$3</definedName>
    <definedName name="Z_4147015E_69A8_4405_9D00_C40C6AD526E2_.wvu.PrintTitles" localSheetId="2" hidden="1">'Pres 125 Advance 126 Res 127'!$2:$4</definedName>
    <definedName name="Z_4147015E_69A8_4405_9D00_C40C6AD526E2_.wvu.PrintTitles" localSheetId="6" hidden="1">'Schol 135 Fin 139 Ceng 146'!$11:$13</definedName>
    <definedName name="Z_4147015E_69A8_4405_9D00_C40C6AD526E2_.wvu.PrintTitles" localSheetId="5" hidden="1">'Stu 133, 134, 137, 138'!$16:$18</definedName>
    <definedName name="Z_4147015E_69A8_4405_9D00_C40C6AD526E2_.wvu.Rows" localSheetId="6" hidden="1">'Schol 135 Fin 139 Ceng 146'!$37:$37</definedName>
  </definedNames>
  <calcPr calcId="162913"/>
  <customWorkbookViews>
    <customWorkbookView name="Barbara A. Pratt - Personal View" guid="{4147015E-69A8-4405-9D00-C40C6AD526E2}" mergeInterval="0" personalView="1" maximized="1" xWindow="-8" yWindow="-8" windowWidth="1382" windowHeight="744" tabRatio="933" activeSheetId="5"/>
  </customWorkbookViews>
</workbook>
</file>

<file path=xl/calcChain.xml><?xml version="1.0" encoding="utf-8"?>
<calcChain xmlns="http://schemas.openxmlformats.org/spreadsheetml/2006/main">
  <c r="E6" i="5" l="1"/>
  <c r="E17" i="7" l="1"/>
  <c r="D13" i="1" l="1"/>
  <c r="E40" i="2" l="1"/>
  <c r="D6" i="5" l="1"/>
  <c r="E6" i="8" l="1"/>
  <c r="D6" i="8"/>
  <c r="D4" i="1" l="1"/>
  <c r="E21" i="11" l="1"/>
  <c r="D21" i="11"/>
  <c r="E27" i="8"/>
  <c r="E34" i="7" l="1"/>
  <c r="E11" i="2" s="1"/>
  <c r="D34" i="7"/>
  <c r="D11" i="2" s="1"/>
  <c r="C34" i="7"/>
  <c r="C11" i="2" s="1"/>
  <c r="B15" i="1" l="1"/>
  <c r="C15" i="1"/>
  <c r="D15" i="1"/>
  <c r="E32" i="11"/>
  <c r="E39" i="2" s="1"/>
  <c r="D32" i="11"/>
  <c r="D39" i="2" s="1"/>
  <c r="E38" i="2"/>
  <c r="D38" i="2"/>
  <c r="E32" i="10"/>
  <c r="E37" i="2" s="1"/>
  <c r="D32" i="10"/>
  <c r="D37" i="2" s="1"/>
  <c r="E22" i="10"/>
  <c r="E36" i="2" s="1"/>
  <c r="D22" i="10"/>
  <c r="E13" i="10"/>
  <c r="E14" i="2" s="1"/>
  <c r="D13" i="10"/>
  <c r="D14" i="2" s="1"/>
  <c r="E35" i="9"/>
  <c r="E13" i="2" s="1"/>
  <c r="D35" i="9"/>
  <c r="D13" i="2" s="1"/>
  <c r="E26" i="9"/>
  <c r="E12" i="2" s="1"/>
  <c r="D26" i="9"/>
  <c r="D12" i="2" s="1"/>
  <c r="E9" i="9"/>
  <c r="E10" i="2" s="1"/>
  <c r="D9" i="9"/>
  <c r="E44" i="8"/>
  <c r="E9" i="2" s="1"/>
  <c r="D44" i="8"/>
  <c r="D9" i="2" s="1"/>
  <c r="E24" i="8"/>
  <c r="D24" i="8"/>
  <c r="D29" i="8" s="1"/>
  <c r="D8" i="2" s="1"/>
  <c r="E29" i="8"/>
  <c r="E8" i="2" s="1"/>
  <c r="E12" i="8"/>
  <c r="D12" i="8"/>
  <c r="D16" i="8" s="1"/>
  <c r="D7" i="2" s="1"/>
  <c r="E16" i="8"/>
  <c r="E7" i="2" s="1"/>
  <c r="E25" i="7"/>
  <c r="E32" i="2" s="1"/>
  <c r="D25" i="7"/>
  <c r="D32" i="2" s="1"/>
  <c r="E8" i="7"/>
  <c r="E21" i="2" s="1"/>
  <c r="D8" i="7"/>
  <c r="E35" i="6"/>
  <c r="E23" i="2" s="1"/>
  <c r="D35" i="6"/>
  <c r="D23" i="2" s="1"/>
  <c r="E23" i="6"/>
  <c r="E20" i="2" s="1"/>
  <c r="D23" i="6"/>
  <c r="D20" i="2" s="1"/>
  <c r="E14" i="6"/>
  <c r="E19" i="2" s="1"/>
  <c r="D14" i="6"/>
  <c r="D19" i="2" s="1"/>
  <c r="E21" i="5"/>
  <c r="E18" i="2" s="1"/>
  <c r="D21" i="5"/>
  <c r="D18" i="2" s="1"/>
  <c r="D9" i="5"/>
  <c r="D31" i="2" s="1"/>
  <c r="E9" i="5"/>
  <c r="E31" i="2" s="1"/>
  <c r="D40" i="2"/>
  <c r="D36" i="2"/>
  <c r="E22" i="2"/>
  <c r="D22" i="2"/>
  <c r="D21" i="2"/>
  <c r="D10" i="2"/>
  <c r="E30" i="4"/>
  <c r="E30" i="2" s="1"/>
  <c r="D30" i="4"/>
  <c r="D30" i="2" s="1"/>
  <c r="E7" i="4"/>
  <c r="E6" i="2" s="1"/>
  <c r="D7" i="4"/>
  <c r="D6" i="2" s="1"/>
  <c r="E35" i="3"/>
  <c r="E5" i="2" s="1"/>
  <c r="D35" i="3"/>
  <c r="D5" i="2" s="1"/>
  <c r="E20" i="3"/>
  <c r="E23" i="3" s="1"/>
  <c r="E28" i="2" s="1"/>
  <c r="D20" i="3"/>
  <c r="D23" i="3" s="1"/>
  <c r="D28" i="2" s="1"/>
  <c r="E11" i="3"/>
  <c r="E27" i="2" s="1"/>
  <c r="D11" i="3"/>
  <c r="D27" i="2" s="1"/>
  <c r="D26" i="1"/>
  <c r="D21" i="1"/>
  <c r="D6" i="1"/>
  <c r="C26" i="1"/>
  <c r="C21" i="1"/>
  <c r="C6" i="1"/>
  <c r="C28" i="1" l="1"/>
  <c r="D41" i="2"/>
  <c r="E41" i="2"/>
  <c r="E15" i="2"/>
  <c r="D15" i="2"/>
  <c r="D24" i="2"/>
  <c r="E24" i="2"/>
  <c r="D28" i="1"/>
  <c r="C23" i="8" l="1"/>
  <c r="C12" i="8" l="1"/>
  <c r="C32" i="11" l="1"/>
  <c r="C39" i="2" s="1"/>
  <c r="C21" i="11"/>
  <c r="C38" i="2" s="1"/>
  <c r="C32" i="10"/>
  <c r="C37" i="2" s="1"/>
  <c r="C22" i="10"/>
  <c r="C36" i="2" s="1"/>
  <c r="C13" i="10"/>
  <c r="C14" i="2" s="1"/>
  <c r="C35" i="9"/>
  <c r="C13" i="2" s="1"/>
  <c r="C17" i="9"/>
  <c r="C16" i="9"/>
  <c r="C9" i="9"/>
  <c r="C44" i="8"/>
  <c r="C24" i="8"/>
  <c r="C29" i="8" s="1"/>
  <c r="C8" i="2" s="1"/>
  <c r="C6" i="8"/>
  <c r="C16" i="8" s="1"/>
  <c r="C7" i="2" s="1"/>
  <c r="C25" i="7"/>
  <c r="C32" i="2" s="1"/>
  <c r="C8" i="7"/>
  <c r="C21" i="2" s="1"/>
  <c r="C35" i="6"/>
  <c r="C23" i="2" s="1"/>
  <c r="C23" i="6"/>
  <c r="C20" i="2" s="1"/>
  <c r="C5" i="6"/>
  <c r="C14" i="6" s="1"/>
  <c r="C19" i="2" s="1"/>
  <c r="C20" i="5"/>
  <c r="C21" i="5" s="1"/>
  <c r="C18" i="2" s="1"/>
  <c r="C6" i="5"/>
  <c r="C9" i="5" s="1"/>
  <c r="C31" i="2" s="1"/>
  <c r="C30" i="4"/>
  <c r="C30" i="2" s="1"/>
  <c r="C17" i="4"/>
  <c r="C29" i="2" s="1"/>
  <c r="C4" i="4"/>
  <c r="C7" i="4" s="1"/>
  <c r="C6" i="2" s="1"/>
  <c r="C35" i="3"/>
  <c r="C5" i="2" s="1"/>
  <c r="C20" i="3"/>
  <c r="C23" i="3" s="1"/>
  <c r="C28" i="2" s="1"/>
  <c r="C11" i="3"/>
  <c r="C27" i="2" s="1"/>
  <c r="C40" i="2"/>
  <c r="C22" i="2"/>
  <c r="C10" i="2"/>
  <c r="C9" i="2"/>
  <c r="B26" i="1"/>
  <c r="B21" i="1"/>
  <c r="B6" i="1"/>
  <c r="C26" i="9" l="1"/>
  <c r="C12" i="2" s="1"/>
  <c r="C15" i="2" s="1"/>
  <c r="B28" i="1"/>
  <c r="C41" i="2"/>
  <c r="C24" i="2"/>
  <c r="C33" i="2"/>
  <c r="C44" i="2" l="1"/>
  <c r="B30" i="1" s="1"/>
  <c r="B33" i="1" s="1"/>
  <c r="D17" i="4" l="1"/>
  <c r="D29" i="2" s="1"/>
  <c r="D33" i="2" s="1"/>
  <c r="D44" i="2" s="1"/>
  <c r="E17" i="4"/>
  <c r="E29" i="2" s="1"/>
  <c r="E33" i="2" s="1"/>
  <c r="E44" i="2" l="1"/>
  <c r="D30" i="1" s="1"/>
  <c r="D33" i="1" l="1"/>
  <c r="C30" i="1" l="1"/>
  <c r="C33" i="1" l="1"/>
</calcChain>
</file>

<file path=xl/sharedStrings.xml><?xml version="1.0" encoding="utf-8"?>
<sst xmlns="http://schemas.openxmlformats.org/spreadsheetml/2006/main" count="679" uniqueCount="381">
  <si>
    <t>Description</t>
  </si>
  <si>
    <t xml:space="preserve"> </t>
  </si>
  <si>
    <t>Clerical/Staff FT</t>
  </si>
  <si>
    <t>Clerical/Staff PT</t>
  </si>
  <si>
    <t>Custodian FT</t>
  </si>
  <si>
    <t>Library Aides</t>
  </si>
  <si>
    <t>Instructional Supplies</t>
  </si>
  <si>
    <t>Office Supplies</t>
  </si>
  <si>
    <t>Library Books</t>
  </si>
  <si>
    <t>Periodicals</t>
  </si>
  <si>
    <t>Placement Services</t>
  </si>
  <si>
    <t>Staff Development</t>
  </si>
  <si>
    <t>Student Life</t>
  </si>
  <si>
    <t>Trustee Scholarships</t>
  </si>
  <si>
    <t>Electric</t>
  </si>
  <si>
    <t>Telephone</t>
  </si>
  <si>
    <t>Water</t>
  </si>
  <si>
    <t>Disposal Services</t>
  </si>
  <si>
    <t>Postage</t>
  </si>
  <si>
    <t>Books and Publications</t>
  </si>
  <si>
    <t>Institutional Dues</t>
  </si>
  <si>
    <t>Program Certification Fees</t>
  </si>
  <si>
    <t>Classified Ads</t>
  </si>
  <si>
    <t>Special Events</t>
  </si>
  <si>
    <t>Travel/Conf./Staff Dev.</t>
  </si>
  <si>
    <t>Custodial Supplies</t>
  </si>
  <si>
    <t>Miscellaneous</t>
  </si>
  <si>
    <t>Social Security</t>
  </si>
  <si>
    <t>Staff Tuition Reimbursement</t>
  </si>
  <si>
    <t>Accounting/Auditing</t>
  </si>
  <si>
    <t>Payroll Service</t>
  </si>
  <si>
    <t>Legal Services</t>
  </si>
  <si>
    <t>Total</t>
  </si>
  <si>
    <t>Dental Insurance</t>
  </si>
  <si>
    <t>Course Schedules</t>
  </si>
  <si>
    <t>Administration</t>
  </si>
  <si>
    <t>County</t>
  </si>
  <si>
    <t>Tuition</t>
  </si>
  <si>
    <t>Gov't Approp.</t>
  </si>
  <si>
    <t>Lab Fees</t>
  </si>
  <si>
    <t>Application Fees</t>
  </si>
  <si>
    <t>DEPARTMENT</t>
  </si>
  <si>
    <t>#</t>
  </si>
  <si>
    <t xml:space="preserve">President's Office </t>
  </si>
  <si>
    <t>Finance</t>
  </si>
  <si>
    <t>Information Technology</t>
  </si>
  <si>
    <t>Academic Office</t>
  </si>
  <si>
    <t>Instruction</t>
  </si>
  <si>
    <t>Library</t>
  </si>
  <si>
    <t>Physical Plant</t>
  </si>
  <si>
    <t>TOTAL</t>
  </si>
  <si>
    <t>General Expenses</t>
  </si>
  <si>
    <t>Subtotal</t>
  </si>
  <si>
    <t>Student and Instructional Support</t>
  </si>
  <si>
    <t>Administrative and Overhead</t>
  </si>
  <si>
    <t>Academic-Related</t>
  </si>
  <si>
    <t>Physical Plant/General</t>
  </si>
  <si>
    <t>Expenses</t>
  </si>
  <si>
    <t>Instructors</t>
  </si>
  <si>
    <t>Snow Removal</t>
  </si>
  <si>
    <t>Institutional Promotion</t>
  </si>
  <si>
    <t>College Work-Study</t>
  </si>
  <si>
    <t>Archive Services</t>
  </si>
  <si>
    <t>Total Revenue</t>
  </si>
  <si>
    <t>ADA Services</t>
  </si>
  <si>
    <t>Administrator</t>
  </si>
  <si>
    <t>Director</t>
  </si>
  <si>
    <t xml:space="preserve">Media Advertising </t>
  </si>
  <si>
    <t>Copiers</t>
  </si>
  <si>
    <t>ISC</t>
  </si>
  <si>
    <t>Public Relations</t>
  </si>
  <si>
    <t>Recruit., Admin, Std Act.</t>
  </si>
  <si>
    <t>Professional</t>
  </si>
  <si>
    <t xml:space="preserve">Professional   </t>
  </si>
  <si>
    <t xml:space="preserve">Professional  </t>
  </si>
  <si>
    <t>Outcomes Research</t>
  </si>
  <si>
    <t>Electronic Resources</t>
  </si>
  <si>
    <t xml:space="preserve">Clerical/Staff FT </t>
  </si>
  <si>
    <t>CD/DVDs</t>
  </si>
  <si>
    <t>Tuition/ Fees</t>
  </si>
  <si>
    <t>Classified Ads/Background</t>
  </si>
  <si>
    <t xml:space="preserve"> State</t>
  </si>
  <si>
    <t>Other Income</t>
  </si>
  <si>
    <t>Support Staff</t>
  </si>
  <si>
    <t>Printing</t>
  </si>
  <si>
    <t>Financial Aid</t>
  </si>
  <si>
    <t>Surveys</t>
  </si>
  <si>
    <t>Board Expenses</t>
  </si>
  <si>
    <t>Travel</t>
  </si>
  <si>
    <t>Overload</t>
  </si>
  <si>
    <t>Adjuncts</t>
  </si>
  <si>
    <t>Professionals</t>
  </si>
  <si>
    <t>Overtime</t>
  </si>
  <si>
    <t>Continuing Ed.</t>
  </si>
  <si>
    <t>Vehicles</t>
  </si>
  <si>
    <t>Furniture/Fixtures</t>
  </si>
  <si>
    <t>Rental Income</t>
  </si>
  <si>
    <t>Total, Non-Credit</t>
  </si>
  <si>
    <t xml:space="preserve">Support Staff FT </t>
  </si>
  <si>
    <t>Net Customized Training</t>
  </si>
  <si>
    <t>External Education Sites</t>
  </si>
  <si>
    <t>PT Professionals</t>
  </si>
  <si>
    <t>Tuition Waivers</t>
  </si>
  <si>
    <t>Revised</t>
  </si>
  <si>
    <t>Computer Supplies</t>
  </si>
  <si>
    <t>Radio</t>
  </si>
  <si>
    <t>Graduation &amp; Events</t>
  </si>
  <si>
    <t>Photo Identification System</t>
  </si>
  <si>
    <t>Disability</t>
  </si>
  <si>
    <t>Security Contract</t>
  </si>
  <si>
    <t>Misc. / Other Income</t>
  </si>
  <si>
    <t>1098t/Collections</t>
  </si>
  <si>
    <t>Powerfaids Software</t>
  </si>
  <si>
    <t>SEOG-College Match</t>
  </si>
  <si>
    <t>Retirement-Net Expense</t>
  </si>
  <si>
    <t>Bookstore</t>
  </si>
  <si>
    <t xml:space="preserve">Faculty </t>
  </si>
  <si>
    <t>Nursing Adjuncts</t>
  </si>
  <si>
    <t>Internet Services</t>
  </si>
  <si>
    <t>Graduation and Events</t>
  </si>
  <si>
    <t>Note:  Fringe benefits centralized under Payroll</t>
  </si>
  <si>
    <t>Human Resources</t>
  </si>
  <si>
    <t>Payroll and Benefits</t>
  </si>
  <si>
    <t>Printing (Handbook)</t>
  </si>
  <si>
    <t>Student Activities</t>
  </si>
  <si>
    <t>Nursing</t>
  </si>
  <si>
    <t>Other Instruction</t>
  </si>
  <si>
    <t>Insurance/Security</t>
  </si>
  <si>
    <t>Utilities</t>
  </si>
  <si>
    <t>Recruiting-Events</t>
  </si>
  <si>
    <t xml:space="preserve">Total </t>
  </si>
  <si>
    <t>Worker's Compensation</t>
  </si>
  <si>
    <t>Property/Liability Insurance</t>
  </si>
  <si>
    <t>Unemployment Ins.</t>
  </si>
  <si>
    <t>Contingency/Bad Debt</t>
  </si>
  <si>
    <t>CE Instruction</t>
  </si>
  <si>
    <t>Scholarships and Waivers</t>
  </si>
  <si>
    <t>Manager</t>
  </si>
  <si>
    <t>Pro</t>
  </si>
  <si>
    <t>0-142-20-7102</t>
  </si>
  <si>
    <t>0-142-20-7105</t>
  </si>
  <si>
    <t>0-142-20-7107</t>
  </si>
  <si>
    <t>0-142-20-8000</t>
  </si>
  <si>
    <t>0-142-20-8760</t>
  </si>
  <si>
    <t>Student Books</t>
  </si>
  <si>
    <t>0-142-20-8200</t>
  </si>
  <si>
    <t>0-144-20-7105</t>
  </si>
  <si>
    <t>Instructional Student Life</t>
  </si>
  <si>
    <t>0-144-20-8030</t>
  </si>
  <si>
    <t>0-144-20-8230</t>
  </si>
  <si>
    <t>Dues and Memberships</t>
  </si>
  <si>
    <t>0-144-20-8150</t>
  </si>
  <si>
    <t>0-144-20-8205</t>
  </si>
  <si>
    <t>Meeting Expenses</t>
  </si>
  <si>
    <t>0-144-20-8280</t>
  </si>
  <si>
    <t>0-145-50-7111</t>
  </si>
  <si>
    <t>PT Non-Exempt</t>
  </si>
  <si>
    <t>0-145-50-8030</t>
  </si>
  <si>
    <t>0-145-50-8006</t>
  </si>
  <si>
    <t>0-145-50-8200</t>
  </si>
  <si>
    <t>Supplies-Testing</t>
  </si>
  <si>
    <t>0-141-20-7105</t>
  </si>
  <si>
    <t>0-141-20-7104</t>
  </si>
  <si>
    <t>0-141-20-7111</t>
  </si>
  <si>
    <t>0-141-20-8000</t>
  </si>
  <si>
    <t>0-141-20-8820</t>
  </si>
  <si>
    <t>0-141-20-8200</t>
  </si>
  <si>
    <t>In-State Travel</t>
  </si>
  <si>
    <t>0-141-20-8201</t>
  </si>
  <si>
    <t>0-141-20-8015</t>
  </si>
  <si>
    <t>138-Graduation and Events</t>
  </si>
  <si>
    <t>137-Student Activities</t>
  </si>
  <si>
    <t>134-Financial Aid</t>
  </si>
  <si>
    <t>133-Student Services</t>
  </si>
  <si>
    <t>Debt Service</t>
  </si>
  <si>
    <t>0-139-30-7101</t>
  </si>
  <si>
    <t>0-139-30-7102</t>
  </si>
  <si>
    <t>0-139-30-7109</t>
  </si>
  <si>
    <t>0-135-65-8710</t>
  </si>
  <si>
    <t>0-135-60-7108</t>
  </si>
  <si>
    <t>0-135-65-8700</t>
  </si>
  <si>
    <t>0-135-65-8720</t>
  </si>
  <si>
    <t>0-139-30-8140</t>
  </si>
  <si>
    <t>0-139-30-8030</t>
  </si>
  <si>
    <t>0-139-30-8230</t>
  </si>
  <si>
    <t>0-139-30-8200</t>
  </si>
  <si>
    <t>0-139-30-8340</t>
  </si>
  <si>
    <t>0-139-30-8330</t>
  </si>
  <si>
    <t>Banking/Credit Card Fees</t>
  </si>
  <si>
    <t>0-139-30-8360</t>
  </si>
  <si>
    <t>145-Instructional Support Center</t>
  </si>
  <si>
    <t>155-Continuing Education</t>
  </si>
  <si>
    <t>0-133-60-7101</t>
  </si>
  <si>
    <t>0-133-60-7111</t>
  </si>
  <si>
    <t>0-133-60-7105</t>
  </si>
  <si>
    <t>0-133-60-7109</t>
  </si>
  <si>
    <t>0-133-60-8030</t>
  </si>
  <si>
    <t>0-133-60-8045</t>
  </si>
  <si>
    <t>0-133-60-8150</t>
  </si>
  <si>
    <t>0-133-60-8260</t>
  </si>
  <si>
    <t>0-133-60-8200</t>
  </si>
  <si>
    <t>0-133-60-8320</t>
  </si>
  <si>
    <t>0-134-60-7102</t>
  </si>
  <si>
    <t>0-134-60-7109</t>
  </si>
  <si>
    <t>0-134-60-8400</t>
  </si>
  <si>
    <t>0-134-60-8200</t>
  </si>
  <si>
    <t>0-137-60-9600</t>
  </si>
  <si>
    <t>0-138-60-8060</t>
  </si>
  <si>
    <t>0-138-60-8050</t>
  </si>
  <si>
    <t>0-125-30-8200</t>
  </si>
  <si>
    <t>0-125-30-7101</t>
  </si>
  <si>
    <t>0-125-20-8310</t>
  </si>
  <si>
    <t>0-125-30-8030</t>
  </si>
  <si>
    <t>0-125-30-8140</t>
  </si>
  <si>
    <t>Travel/Staff Development</t>
  </si>
  <si>
    <t>0-126-30-7102</t>
  </si>
  <si>
    <t>0-126-30-8030</t>
  </si>
  <si>
    <t>0-126-60-8265</t>
  </si>
  <si>
    <t>0-126-30-8250</t>
  </si>
  <si>
    <t>0-126-30-8200</t>
  </si>
  <si>
    <t>0-127-20-7105</t>
  </si>
  <si>
    <t>0-127-20-8200</t>
  </si>
  <si>
    <t>0-127-20-8010</t>
  </si>
  <si>
    <t>0-127-20-8230</t>
  </si>
  <si>
    <t>0-127-20-8285</t>
  </si>
  <si>
    <t>127-Outcomes Research</t>
  </si>
  <si>
    <t>126-Advancement</t>
  </si>
  <si>
    <t>0-187-70-8600</t>
  </si>
  <si>
    <t>0-187-70-8610</t>
  </si>
  <si>
    <t>Gas</t>
  </si>
  <si>
    <t>0-187-70-8620</t>
  </si>
  <si>
    <t>187-Utilities</t>
  </si>
  <si>
    <t>0-186-70-7109</t>
  </si>
  <si>
    <t>0-186-70-8480</t>
  </si>
  <si>
    <t>0-186-70-8500</t>
  </si>
  <si>
    <t>0-186-70-8560</t>
  </si>
  <si>
    <t>Custodial Services</t>
  </si>
  <si>
    <t>General Maintenance</t>
  </si>
  <si>
    <t>0-186-70-8590</t>
  </si>
  <si>
    <t>0-186-30-8070</t>
  </si>
  <si>
    <t>0-186-70-8200</t>
  </si>
  <si>
    <t>0-186-70-8650</t>
  </si>
  <si>
    <t>0-186-70-8545</t>
  </si>
  <si>
    <t>0-186-70-8565</t>
  </si>
  <si>
    <t>0-186-70-8580</t>
  </si>
  <si>
    <t>Landscaping</t>
  </si>
  <si>
    <t>173-Library</t>
  </si>
  <si>
    <t>0-173-50-7111</t>
  </si>
  <si>
    <t>0-173-50-8030</t>
  </si>
  <si>
    <t>0-173-50-8100</t>
  </si>
  <si>
    <t>0-173-50-8110</t>
  </si>
  <si>
    <t>0-173-50-8440</t>
  </si>
  <si>
    <t>0-173-50-8120</t>
  </si>
  <si>
    <t>0-173-50-8090</t>
  </si>
  <si>
    <t>184-Insurance and Security</t>
  </si>
  <si>
    <t>0-184-70-8665</t>
  </si>
  <si>
    <t>0-184-70-8660</t>
  </si>
  <si>
    <t>0-184-70-8570</t>
  </si>
  <si>
    <t>0-155-40-7101</t>
  </si>
  <si>
    <t>0-155-40-7105</t>
  </si>
  <si>
    <t>0-155-40-8030</t>
  </si>
  <si>
    <t>0-155-40-8150</t>
  </si>
  <si>
    <t>0-155-40-8230</t>
  </si>
  <si>
    <t>0-155-40-8270</t>
  </si>
  <si>
    <t>0-155-40-8050</t>
  </si>
  <si>
    <t>0-155-40-8200</t>
  </si>
  <si>
    <t>0-156-20-7118</t>
  </si>
  <si>
    <t>188-Debt Service</t>
  </si>
  <si>
    <t>0-188-80-8900</t>
  </si>
  <si>
    <t>ELF Debt Service</t>
  </si>
  <si>
    <t>0-185-30-8220</t>
  </si>
  <si>
    <t>0-185-30-8170</t>
  </si>
  <si>
    <t>0-185-30-8370</t>
  </si>
  <si>
    <t>0-185-30-8800</t>
  </si>
  <si>
    <t>0-131-30-7102</t>
  </si>
  <si>
    <t>0-131-30-7200</t>
  </si>
  <si>
    <t>0-131-30-7230</t>
  </si>
  <si>
    <t>0-131-30-7210</t>
  </si>
  <si>
    <t>0-131-30-8350</t>
  </si>
  <si>
    <t>0-132-50-7105</t>
  </si>
  <si>
    <t>0-132-50-8430</t>
  </si>
  <si>
    <t>0-132-50-8490</t>
  </si>
  <si>
    <t>IT Contracted Services</t>
  </si>
  <si>
    <t>0-132-50-8420</t>
  </si>
  <si>
    <t>0-132-50-8410</t>
  </si>
  <si>
    <t>0-132-50-8400</t>
  </si>
  <si>
    <t>Computer Software</t>
  </si>
  <si>
    <t>Computer Hardware</t>
  </si>
  <si>
    <t>132-Instructional Technology</t>
  </si>
  <si>
    <t>131-Payroll and Benefits</t>
  </si>
  <si>
    <t>0-128-50-7101</t>
  </si>
  <si>
    <t>0-128-50-7109</t>
  </si>
  <si>
    <t>0-128-50-8200</t>
  </si>
  <si>
    <t>0-129-30-7101</t>
  </si>
  <si>
    <t>0-129-30-7109</t>
  </si>
  <si>
    <t>0-129-30-7111</t>
  </si>
  <si>
    <t>0-129-30-8030</t>
  </si>
  <si>
    <t>128-Academic Admin.</t>
  </si>
  <si>
    <t>0-130-30-7102</t>
  </si>
  <si>
    <t>0-130-30-8210</t>
  </si>
  <si>
    <t>0-130-30-8270</t>
  </si>
  <si>
    <t>0-130-30-7250</t>
  </si>
  <si>
    <t>0-130-30-7220</t>
  </si>
  <si>
    <t>0-130-30-8665</t>
  </si>
  <si>
    <t>0-127-20-8030</t>
  </si>
  <si>
    <t>125-President's Office</t>
  </si>
  <si>
    <t>129-Administration</t>
  </si>
  <si>
    <t>130-Human Resources</t>
  </si>
  <si>
    <t>0-155-40-7109</t>
  </si>
  <si>
    <t>0-155-40-7110</t>
  </si>
  <si>
    <t>Continuing Education (CE)</t>
  </si>
  <si>
    <t>185-Miscellaneous Expenses</t>
  </si>
  <si>
    <t>156-Continuing Education Instruction</t>
  </si>
  <si>
    <t>0-145-50-7109</t>
  </si>
  <si>
    <t>142-Nursing</t>
  </si>
  <si>
    <t>141-Instruction</t>
  </si>
  <si>
    <t>144-All Other Instruction</t>
  </si>
  <si>
    <t>135-Scholarships</t>
  </si>
  <si>
    <t>Contracted Coordinators</t>
  </si>
  <si>
    <t>0-139-30-7105</t>
  </si>
  <si>
    <t>139-Business Operations</t>
  </si>
  <si>
    <t>General Service Fee</t>
  </si>
  <si>
    <t>Technology Fee</t>
  </si>
  <si>
    <t>Account</t>
  </si>
  <si>
    <t>0-186-70-8585</t>
  </si>
  <si>
    <t>OSHA Compliance</t>
  </si>
  <si>
    <t>0-155-60-8155</t>
  </si>
  <si>
    <t>0-125-30-7109</t>
  </si>
  <si>
    <t>0-126-30-8215</t>
  </si>
  <si>
    <t>0-129-30-8200</t>
  </si>
  <si>
    <t>0-130-20-7260</t>
  </si>
  <si>
    <t>0-173-50-7105</t>
  </si>
  <si>
    <t>0-185-30-8230</t>
  </si>
  <si>
    <t>0-156-20-8000</t>
  </si>
  <si>
    <t>0-141-20-7103</t>
  </si>
  <si>
    <t>0-141-20-7106</t>
  </si>
  <si>
    <t>0-141-20-7119</t>
  </si>
  <si>
    <t>0-142-20-8280</t>
  </si>
  <si>
    <t>0-186-30-7115</t>
  </si>
  <si>
    <t>0-186-30-8240</t>
  </si>
  <si>
    <t>0-187-70-8630</t>
  </si>
  <si>
    <t>0-187-70-8640</t>
  </si>
  <si>
    <t>SPT Net Revenue</t>
  </si>
  <si>
    <t>FY2018</t>
  </si>
  <si>
    <t>0-156-20-7104</t>
  </si>
  <si>
    <t>Contracted Instructors</t>
  </si>
  <si>
    <t>Health/Allowances</t>
  </si>
  <si>
    <t>Accreditation Expenses</t>
  </si>
  <si>
    <t>Contracted Professional</t>
  </si>
  <si>
    <t>0-186-30-8030</t>
  </si>
  <si>
    <t>0-186-70-7105</t>
  </si>
  <si>
    <t>Mandates Fee</t>
  </si>
  <si>
    <t>Proposed</t>
  </si>
  <si>
    <t>FY2019</t>
  </si>
  <si>
    <t>0-144-20-7110</t>
  </si>
  <si>
    <t>PT Professional</t>
  </si>
  <si>
    <t>Teaching Administrators</t>
  </si>
  <si>
    <t>0-173-50-8200</t>
  </si>
  <si>
    <t>Auto aides</t>
  </si>
  <si>
    <t>Strategic Planning/Market.</t>
  </si>
  <si>
    <t>0-144-20-7111</t>
  </si>
  <si>
    <t>0-144-20-7118</t>
  </si>
  <si>
    <t>FY2020</t>
  </si>
  <si>
    <t>0 146 20 8130</t>
  </si>
  <si>
    <t>Cengage Subscriptions</t>
  </si>
  <si>
    <t>0 146 50 8400</t>
  </si>
  <si>
    <t>IT Equipment</t>
  </si>
  <si>
    <t>Cengage Fee Revenue</t>
  </si>
  <si>
    <t>0-146-60-8060</t>
  </si>
  <si>
    <t>0-186-70-8680</t>
  </si>
  <si>
    <t>Start Up Annex</t>
  </si>
  <si>
    <t>Textbooks/Recruiting</t>
  </si>
  <si>
    <t>Deferred Revenue</t>
  </si>
  <si>
    <t>0-144-20-8300</t>
  </si>
  <si>
    <t>Consultant Fees</t>
  </si>
  <si>
    <t>n/a</t>
  </si>
  <si>
    <t>Recruiting-Print*</t>
  </si>
  <si>
    <t>*Moved from Department 133</t>
  </si>
  <si>
    <t>146-Marketing and Cengage Subscriptions</t>
  </si>
  <si>
    <t>*This category was moved to Department 146 during FY19.</t>
  </si>
  <si>
    <t>186-Physical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</si>
</sst>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2" xfId="0" applyFill="1" applyBorder="1"/>
    <xf numFmtId="165" fontId="2" fillId="0" borderId="2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4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3" xfId="0" applyBorder="1"/>
    <xf numFmtId="0" fontId="7" fillId="0" borderId="0" xfId="0" applyFont="1" applyFill="1" applyBorder="1" applyAlignment="1">
      <alignment vertical="center"/>
    </xf>
    <xf numFmtId="0" fontId="2" fillId="0" borderId="1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Fill="1" applyBorder="1"/>
    <xf numFmtId="3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37" fontId="0" fillId="0" borderId="2" xfId="0" applyNumberFormat="1" applyFill="1" applyBorder="1" applyAlignment="1">
      <alignment vertical="center"/>
    </xf>
    <xf numFmtId="37" fontId="1" fillId="0" borderId="6" xfId="5" applyNumberFormat="1" applyFill="1" applyBorder="1"/>
    <xf numFmtId="165" fontId="0" fillId="0" borderId="2" xfId="1" applyNumberFormat="1" applyFont="1" applyFill="1" applyBorder="1" applyAlignment="1">
      <alignment vertical="center"/>
    </xf>
    <xf numFmtId="165" fontId="0" fillId="0" borderId="6" xfId="1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1" fillId="0" borderId="6" xfId="5" applyNumberFormat="1" applyFill="1" applyBorder="1"/>
    <xf numFmtId="3" fontId="0" fillId="0" borderId="2" xfId="0" applyNumberFormat="1" applyFill="1" applyBorder="1"/>
    <xf numFmtId="3" fontId="0" fillId="0" borderId="6" xfId="0" applyNumberFormat="1" applyFill="1" applyBorder="1"/>
    <xf numFmtId="3" fontId="1" fillId="0" borderId="6" xfId="5" applyNumberFormat="1" applyFill="1" applyBorder="1" applyAlignment="1">
      <alignment horizontal="right"/>
    </xf>
    <xf numFmtId="3" fontId="3" fillId="0" borderId="2" xfId="0" applyNumberFormat="1" applyFont="1" applyFill="1" applyBorder="1" applyAlignment="1">
      <alignment vertical="center"/>
    </xf>
    <xf numFmtId="3" fontId="3" fillId="0" borderId="6" xfId="5" applyNumberFormat="1" applyFont="1" applyFill="1" applyBorder="1"/>
    <xf numFmtId="3" fontId="0" fillId="0" borderId="7" xfId="0" applyNumberFormat="1" applyFill="1" applyBorder="1" applyAlignment="1">
      <alignment vertical="center"/>
    </xf>
    <xf numFmtId="0" fontId="1" fillId="0" borderId="0" xfId="0" applyFont="1" applyFill="1" applyBorder="1"/>
    <xf numFmtId="3" fontId="1" fillId="0" borderId="6" xfId="1" applyNumberFormat="1" applyFill="1" applyBorder="1" applyAlignment="1">
      <alignment horizontal="right"/>
    </xf>
    <xf numFmtId="165" fontId="5" fillId="0" borderId="2" xfId="1" applyNumberFormat="1" applyFont="1" applyFill="1" applyBorder="1" applyAlignment="1">
      <alignment vertical="center"/>
    </xf>
    <xf numFmtId="42" fontId="2" fillId="0" borderId="2" xfId="0" applyNumberFormat="1" applyFont="1" applyFill="1" applyBorder="1"/>
    <xf numFmtId="164" fontId="5" fillId="0" borderId="2" xfId="5" applyNumberFormat="1" applyFont="1" applyFill="1" applyBorder="1" applyAlignment="1">
      <alignment horizontal="right"/>
    </xf>
    <xf numFmtId="164" fontId="2" fillId="0" borderId="2" xfId="5" applyNumberFormat="1" applyFont="1" applyFill="1" applyBorder="1" applyAlignment="1">
      <alignment horizontal="right"/>
    </xf>
    <xf numFmtId="42" fontId="2" fillId="0" borderId="7" xfId="0" applyNumberFormat="1" applyFont="1" applyFill="1" applyBorder="1"/>
    <xf numFmtId="0" fontId="0" fillId="0" borderId="9" xfId="0" applyFill="1" applyBorder="1" applyAlignment="1">
      <alignment vertical="center"/>
    </xf>
    <xf numFmtId="3" fontId="1" fillId="0" borderId="2" xfId="0" applyNumberFormat="1" applyFont="1" applyFill="1" applyBorder="1"/>
    <xf numFmtId="165" fontId="0" fillId="0" borderId="2" xfId="1" applyNumberFormat="1" applyFont="1" applyFill="1" applyBorder="1"/>
    <xf numFmtId="3" fontId="8" fillId="0" borderId="2" xfId="0" applyNumberFormat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vertical="center"/>
    </xf>
    <xf numFmtId="3" fontId="3" fillId="0" borderId="2" xfId="0" applyNumberFormat="1" applyFont="1" applyFill="1" applyBorder="1"/>
    <xf numFmtId="3" fontId="6" fillId="0" borderId="2" xfId="0" applyNumberFormat="1" applyFont="1" applyFill="1" applyBorder="1"/>
    <xf numFmtId="0" fontId="3" fillId="0" borderId="10" xfId="0" applyFont="1" applyFill="1" applyBorder="1"/>
    <xf numFmtId="164" fontId="3" fillId="0" borderId="2" xfId="5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vertical="center"/>
    </xf>
    <xf numFmtId="0" fontId="3" fillId="0" borderId="1" xfId="0" applyFont="1" applyBorder="1"/>
    <xf numFmtId="3" fontId="1" fillId="0" borderId="0" xfId="5" applyNumberFormat="1" applyFill="1" applyBorder="1"/>
    <xf numFmtId="165" fontId="2" fillId="0" borderId="6" xfId="1" applyNumberFormat="1" applyFont="1" applyFill="1" applyBorder="1" applyAlignment="1">
      <alignment horizontal="right"/>
    </xf>
    <xf numFmtId="3" fontId="0" fillId="0" borderId="2" xfId="0" applyNumberFormat="1" applyFill="1" applyBorder="1" applyAlignment="1"/>
    <xf numFmtId="0" fontId="3" fillId="0" borderId="10" xfId="0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right"/>
    </xf>
    <xf numFmtId="0" fontId="2" fillId="0" borderId="11" xfId="0" applyFont="1" applyBorder="1"/>
    <xf numFmtId="0" fontId="2" fillId="0" borderId="8" xfId="0" applyFont="1" applyBorder="1"/>
    <xf numFmtId="165" fontId="5" fillId="0" borderId="2" xfId="1" applyNumberFormat="1" applyFont="1" applyFill="1" applyBorder="1"/>
    <xf numFmtId="164" fontId="10" fillId="0" borderId="2" xfId="5" applyNumberFormat="1" applyFont="1" applyFill="1" applyBorder="1" applyAlignment="1">
      <alignment horizontal="right"/>
    </xf>
    <xf numFmtId="165" fontId="3" fillId="0" borderId="2" xfId="1" applyNumberFormat="1" applyFont="1" applyFill="1" applyBorder="1"/>
    <xf numFmtId="165" fontId="2" fillId="0" borderId="2" xfId="1" applyNumberFormat="1" applyFont="1" applyFill="1" applyBorder="1"/>
    <xf numFmtId="165" fontId="2" fillId="0" borderId="6" xfId="1" applyNumberFormat="1" applyFont="1" applyFill="1" applyBorder="1"/>
    <xf numFmtId="165" fontId="10" fillId="0" borderId="2" xfId="1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ont="1" applyFill="1" applyBorder="1"/>
    <xf numFmtId="3" fontId="1" fillId="0" borderId="0" xfId="5" applyNumberFormat="1" applyFill="1" applyBorder="1" applyAlignment="1">
      <alignment horizontal="right"/>
    </xf>
    <xf numFmtId="0" fontId="3" fillId="0" borderId="0" xfId="0" applyFont="1" applyAlignment="1">
      <alignment horizontal="left"/>
    </xf>
    <xf numFmtId="37" fontId="6" fillId="0" borderId="2" xfId="0" applyNumberFormat="1" applyFont="1" applyFill="1" applyBorder="1" applyAlignment="1">
      <alignment vertical="center"/>
    </xf>
    <xf numFmtId="165" fontId="0" fillId="0" borderId="7" xfId="1" applyNumberFormat="1" applyFont="1" applyFill="1" applyBorder="1" applyAlignment="1">
      <alignment vertical="center"/>
    </xf>
    <xf numFmtId="165" fontId="0" fillId="0" borderId="6" xfId="0" applyNumberFormat="1" applyFill="1" applyBorder="1"/>
    <xf numFmtId="165" fontId="0" fillId="0" borderId="0" xfId="1" applyNumberFormat="1" applyFont="1" applyFill="1" applyBorder="1" applyAlignment="1">
      <alignment vertical="center"/>
    </xf>
    <xf numFmtId="3" fontId="0" fillId="0" borderId="7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1" fillId="0" borderId="0" xfId="1" applyNumberForma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3" fillId="0" borderId="9" xfId="0" applyFont="1" applyFill="1" applyBorder="1"/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5" xfId="5" applyNumberFormat="1" applyFont="1" applyFill="1" applyBorder="1"/>
    <xf numFmtId="3" fontId="3" fillId="0" borderId="0" xfId="5" applyNumberFormat="1" applyFont="1" applyFill="1" applyBorder="1"/>
    <xf numFmtId="3" fontId="6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6" xfId="0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vertical="center"/>
    </xf>
    <xf numFmtId="37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0" xfId="5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5" fontId="1" fillId="0" borderId="2" xfId="1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vertical="center"/>
    </xf>
    <xf numFmtId="0" fontId="1" fillId="0" borderId="1" xfId="0" applyFont="1" applyBorder="1"/>
    <xf numFmtId="164" fontId="1" fillId="0" borderId="2" xfId="5" applyNumberFormat="1" applyFont="1" applyFill="1" applyBorder="1" applyAlignment="1">
      <alignment horizontal="right"/>
    </xf>
    <xf numFmtId="0" fontId="1" fillId="0" borderId="0" xfId="0" applyFont="1" applyBorder="1"/>
    <xf numFmtId="164" fontId="0" fillId="0" borderId="0" xfId="5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37" fontId="1" fillId="0" borderId="0" xfId="5" applyNumberFormat="1" applyFill="1" applyBorder="1"/>
    <xf numFmtId="43" fontId="0" fillId="0" borderId="0" xfId="1" applyFont="1" applyFill="1" applyBorder="1"/>
    <xf numFmtId="165" fontId="2" fillId="0" borderId="2" xfId="1" applyNumberFormat="1" applyFont="1" applyFill="1" applyBorder="1" applyAlignment="1">
      <alignment horizontal="right"/>
    </xf>
    <xf numFmtId="0" fontId="0" fillId="0" borderId="7" xfId="0" applyFill="1" applyBorder="1"/>
    <xf numFmtId="0" fontId="0" fillId="0" borderId="7" xfId="0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3" fontId="6" fillId="0" borderId="9" xfId="0" applyNumberFormat="1" applyFont="1" applyFill="1" applyBorder="1"/>
    <xf numFmtId="165" fontId="0" fillId="0" borderId="0" xfId="0" applyNumberFormat="1" applyFill="1"/>
    <xf numFmtId="0" fontId="0" fillId="0" borderId="0" xfId="0" quotePrefix="1"/>
    <xf numFmtId="165" fontId="1" fillId="0" borderId="2" xfId="1" applyNumberFormat="1" applyFont="1" applyFill="1" applyBorder="1" applyAlignment="1">
      <alignment horizontal="right" vertical="center"/>
    </xf>
    <xf numFmtId="9" fontId="0" fillId="0" borderId="0" xfId="15" applyFont="1" applyBorder="1"/>
    <xf numFmtId="9" fontId="2" fillId="0" borderId="0" xfId="15" applyFont="1" applyBorder="1"/>
    <xf numFmtId="3" fontId="0" fillId="0" borderId="8" xfId="0" applyNumberFormat="1" applyFill="1" applyBorder="1"/>
    <xf numFmtId="0" fontId="1" fillId="0" borderId="0" xfId="0" applyFont="1" applyFill="1" applyBorder="1" applyAlignment="1">
      <alignment horizontal="left"/>
    </xf>
    <xf numFmtId="3" fontId="0" fillId="0" borderId="11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7" fontId="0" fillId="0" borderId="0" xfId="0" applyNumberFormat="1" applyFill="1" applyBorder="1"/>
    <xf numFmtId="43" fontId="0" fillId="0" borderId="0" xfId="0" applyNumberFormat="1" applyFill="1" applyBorder="1" applyAlignment="1">
      <alignment vertical="center"/>
    </xf>
    <xf numFmtId="42" fontId="3" fillId="0" borderId="0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16">
    <cellStyle name="Comma" xfId="1" builtinId="3"/>
    <cellStyle name="Comma 2" xfId="2"/>
    <cellStyle name="Comma 2 2" xfId="3"/>
    <cellStyle name="Comma 3" xfId="4"/>
    <cellStyle name="Currency" xfId="5" builtinId="4"/>
    <cellStyle name="Currency 2" xfId="6"/>
    <cellStyle name="Currency 2 2" xfId="7"/>
    <cellStyle name="Currency 3 2" xfId="8"/>
    <cellStyle name="Normal" xfId="0" builtinId="0"/>
    <cellStyle name="Normal 2" xfId="9"/>
    <cellStyle name="Normal 2 2" xfId="10"/>
    <cellStyle name="Normal 3 2" xfId="11"/>
    <cellStyle name="Percent" xfId="15" builtinId="5"/>
    <cellStyle name="Percent 2" xfId="12"/>
    <cellStyle name="Percent 2 2" xfId="13"/>
    <cellStyle name="Percent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</sheetPr>
  <dimension ref="A1:F33"/>
  <sheetViews>
    <sheetView topLeftCell="A8" zoomScaleNormal="100" workbookViewId="0">
      <selection activeCell="F19" sqref="F19"/>
    </sheetView>
  </sheetViews>
  <sheetFormatPr defaultColWidth="11.7109375" defaultRowHeight="12.75" x14ac:dyDescent="0.2"/>
  <cols>
    <col min="1" max="1" width="22.85546875" style="1" customWidth="1"/>
    <col min="2" max="4" width="18" style="149" customWidth="1"/>
    <col min="5" max="16384" width="11.7109375" style="1"/>
  </cols>
  <sheetData>
    <row r="1" spans="1:5" ht="17.25" customHeight="1" x14ac:dyDescent="0.2">
      <c r="A1" s="26"/>
      <c r="B1" s="79" t="s">
        <v>343</v>
      </c>
      <c r="C1" s="79" t="s">
        <v>353</v>
      </c>
      <c r="D1" s="79" t="s">
        <v>362</v>
      </c>
    </row>
    <row r="2" spans="1:5" ht="17.25" customHeight="1" x14ac:dyDescent="0.2">
      <c r="A2" s="5"/>
      <c r="B2" s="76" t="s">
        <v>103</v>
      </c>
      <c r="C2" s="76" t="s">
        <v>103</v>
      </c>
      <c r="D2" s="76" t="s">
        <v>352</v>
      </c>
    </row>
    <row r="3" spans="1:5" ht="17.25" customHeight="1" x14ac:dyDescent="0.2">
      <c r="A3" s="5"/>
      <c r="B3" s="66"/>
      <c r="C3" s="66"/>
      <c r="D3" s="66"/>
    </row>
    <row r="4" spans="1:5" ht="17.25" customHeight="1" x14ac:dyDescent="0.2">
      <c r="A4" s="5" t="s">
        <v>36</v>
      </c>
      <c r="B4" s="66">
        <v>2070971.12</v>
      </c>
      <c r="C4" s="66">
        <v>2192390</v>
      </c>
      <c r="D4" s="66">
        <f>+C4*1.02</f>
        <v>2236237.7999999998</v>
      </c>
      <c r="E4" s="165"/>
    </row>
    <row r="5" spans="1:5" ht="17.25" customHeight="1" x14ac:dyDescent="0.35">
      <c r="A5" s="25" t="s">
        <v>81</v>
      </c>
      <c r="B5" s="82">
        <v>2279000</v>
      </c>
      <c r="C5" s="82">
        <v>2220000</v>
      </c>
      <c r="D5" s="82">
        <v>2220000</v>
      </c>
      <c r="E5" s="165"/>
    </row>
    <row r="6" spans="1:5" s="3" customFormat="1" ht="17.25" customHeight="1" x14ac:dyDescent="0.2">
      <c r="A6" s="28" t="s">
        <v>38</v>
      </c>
      <c r="B6" s="62">
        <f>+B5+B4</f>
        <v>4349971.12</v>
      </c>
      <c r="C6" s="62">
        <f>+C5+C4</f>
        <v>4412390</v>
      </c>
      <c r="D6" s="62">
        <f>+D5+D4</f>
        <v>4456237.8</v>
      </c>
    </row>
    <row r="7" spans="1:5" ht="17.25" customHeight="1" x14ac:dyDescent="0.2">
      <c r="A7" s="5"/>
      <c r="B7" s="84"/>
      <c r="C7" s="84"/>
      <c r="D7" s="84"/>
    </row>
    <row r="8" spans="1:5" ht="17.25" customHeight="1" x14ac:dyDescent="0.2">
      <c r="A8" s="5" t="s">
        <v>37</v>
      </c>
      <c r="B8" s="147">
        <v>3370000</v>
      </c>
      <c r="C8" s="147">
        <v>3408000</v>
      </c>
      <c r="D8" s="147">
        <v>3543000</v>
      </c>
    </row>
    <row r="9" spans="1:5" ht="17.25" customHeight="1" x14ac:dyDescent="0.2">
      <c r="A9" s="146" t="s">
        <v>321</v>
      </c>
      <c r="B9" s="83">
        <v>207000</v>
      </c>
      <c r="C9" s="83">
        <v>179000</v>
      </c>
      <c r="D9" s="83">
        <v>131000</v>
      </c>
    </row>
    <row r="10" spans="1:5" s="148" customFormat="1" ht="17.25" customHeight="1" x14ac:dyDescent="0.2">
      <c r="A10" s="146" t="s">
        <v>322</v>
      </c>
      <c r="B10" s="147">
        <v>165000</v>
      </c>
      <c r="C10" s="147">
        <v>134000</v>
      </c>
      <c r="D10" s="147">
        <v>131000</v>
      </c>
    </row>
    <row r="11" spans="1:5" s="148" customFormat="1" ht="17.25" customHeight="1" x14ac:dyDescent="0.2">
      <c r="A11" s="146" t="s">
        <v>351</v>
      </c>
      <c r="B11" s="147">
        <v>48000</v>
      </c>
      <c r="C11" s="147">
        <v>44000</v>
      </c>
      <c r="D11" s="147">
        <v>22000</v>
      </c>
    </row>
    <row r="12" spans="1:5" ht="17.25" customHeight="1" x14ac:dyDescent="0.2">
      <c r="A12" s="5" t="s">
        <v>39</v>
      </c>
      <c r="B12" s="72">
        <v>186000</v>
      </c>
      <c r="C12" s="72">
        <v>215000</v>
      </c>
      <c r="D12" s="72">
        <v>210000</v>
      </c>
    </row>
    <row r="13" spans="1:5" ht="17.25" customHeight="1" x14ac:dyDescent="0.2">
      <c r="A13" s="146" t="s">
        <v>367</v>
      </c>
      <c r="B13" s="72">
        <v>0</v>
      </c>
      <c r="C13" s="72">
        <v>136500</v>
      </c>
      <c r="D13" s="72">
        <f>1600*135</f>
        <v>216000</v>
      </c>
    </row>
    <row r="14" spans="1:5" ht="17.25" customHeight="1" x14ac:dyDescent="0.35">
      <c r="A14" s="5" t="s">
        <v>40</v>
      </c>
      <c r="B14" s="61">
        <v>15000</v>
      </c>
      <c r="C14" s="61">
        <v>15000</v>
      </c>
      <c r="D14" s="61">
        <v>14500</v>
      </c>
    </row>
    <row r="15" spans="1:5" s="3" customFormat="1" ht="17.25" customHeight="1" x14ac:dyDescent="0.2">
      <c r="A15" s="28" t="s">
        <v>79</v>
      </c>
      <c r="B15" s="60">
        <f>SUM(B8:B14)</f>
        <v>3991000</v>
      </c>
      <c r="C15" s="60">
        <f>SUM(C8:C14)</f>
        <v>4131500</v>
      </c>
      <c r="D15" s="60">
        <f>SUM(D8:D14)</f>
        <v>4267500</v>
      </c>
      <c r="E15" s="166"/>
    </row>
    <row r="16" spans="1:5" ht="17.25" customHeight="1" x14ac:dyDescent="0.2">
      <c r="A16" s="5"/>
      <c r="B16" s="66"/>
      <c r="C16" s="66"/>
      <c r="D16" s="66"/>
    </row>
    <row r="17" spans="1:6" ht="17.25" customHeight="1" x14ac:dyDescent="0.2">
      <c r="A17" s="74" t="s">
        <v>110</v>
      </c>
      <c r="B17" s="72">
        <v>55000</v>
      </c>
      <c r="C17" s="72">
        <v>62500</v>
      </c>
      <c r="D17" s="72">
        <v>72000</v>
      </c>
    </row>
    <row r="18" spans="1:6" ht="17.25" customHeight="1" x14ac:dyDescent="0.2">
      <c r="A18" s="146" t="s">
        <v>372</v>
      </c>
      <c r="B18" s="72">
        <v>250000</v>
      </c>
      <c r="C18" s="147">
        <v>0</v>
      </c>
      <c r="D18" s="147">
        <v>0</v>
      </c>
    </row>
    <row r="19" spans="1:6" ht="17.25" customHeight="1" x14ac:dyDescent="0.2">
      <c r="A19" s="74" t="s">
        <v>115</v>
      </c>
      <c r="B19" s="147">
        <v>42000</v>
      </c>
      <c r="C19" s="147">
        <v>25000</v>
      </c>
      <c r="D19" s="147">
        <v>10000</v>
      </c>
    </row>
    <row r="20" spans="1:6" ht="17.25" customHeight="1" x14ac:dyDescent="0.35">
      <c r="A20" s="74" t="s">
        <v>96</v>
      </c>
      <c r="B20" s="61">
        <v>25000</v>
      </c>
      <c r="C20" s="61">
        <v>205000</v>
      </c>
      <c r="D20" s="61">
        <v>200000</v>
      </c>
    </row>
    <row r="21" spans="1:6" s="3" customFormat="1" ht="17.25" customHeight="1" x14ac:dyDescent="0.2">
      <c r="A21" s="28" t="s">
        <v>82</v>
      </c>
      <c r="B21" s="62">
        <f>SUM(B17:B20)</f>
        <v>372000</v>
      </c>
      <c r="C21" s="62">
        <f>SUM(C17:C20)</f>
        <v>292500</v>
      </c>
      <c r="D21" s="62">
        <f>SUM(D17:D20)</f>
        <v>282000</v>
      </c>
      <c r="E21" s="166"/>
    </row>
    <row r="22" spans="1:6" s="3" customFormat="1" ht="12" customHeight="1" x14ac:dyDescent="0.2">
      <c r="A22" s="28"/>
      <c r="B22" s="85"/>
      <c r="C22" s="85"/>
      <c r="D22" s="85"/>
    </row>
    <row r="23" spans="1:6" s="3" customFormat="1" ht="16.5" customHeight="1" x14ac:dyDescent="0.2">
      <c r="A23" s="74" t="s">
        <v>93</v>
      </c>
      <c r="B23" s="72">
        <v>400000</v>
      </c>
      <c r="C23" s="72">
        <v>400000</v>
      </c>
      <c r="D23" s="72">
        <v>385000</v>
      </c>
    </row>
    <row r="24" spans="1:6" s="3" customFormat="1" ht="16.5" customHeight="1" x14ac:dyDescent="0.2">
      <c r="A24" s="146" t="s">
        <v>342</v>
      </c>
      <c r="B24" s="72">
        <v>15000</v>
      </c>
      <c r="C24" s="72">
        <v>0</v>
      </c>
      <c r="D24" s="72">
        <v>0</v>
      </c>
    </row>
    <row r="25" spans="1:6" s="3" customFormat="1" ht="16.5" customHeight="1" x14ac:dyDescent="0.35">
      <c r="A25" s="74" t="s">
        <v>99</v>
      </c>
      <c r="B25" s="61">
        <v>50000</v>
      </c>
      <c r="C25" s="61">
        <v>60000</v>
      </c>
      <c r="D25" s="61">
        <v>75000</v>
      </c>
    </row>
    <row r="26" spans="1:6" s="3" customFormat="1" ht="17.25" customHeight="1" x14ac:dyDescent="0.2">
      <c r="A26" s="28" t="s">
        <v>97</v>
      </c>
      <c r="B26" s="62">
        <f>SUM(B23:B25)</f>
        <v>465000</v>
      </c>
      <c r="C26" s="62">
        <f>SUM(C23:C25)</f>
        <v>460000</v>
      </c>
      <c r="D26" s="62">
        <f>SUM(D23:D25)</f>
        <v>460000</v>
      </c>
    </row>
    <row r="27" spans="1:6" s="3" customFormat="1" ht="8.25" customHeight="1" x14ac:dyDescent="0.2">
      <c r="A27" s="28"/>
      <c r="B27" s="86"/>
      <c r="C27" s="86"/>
      <c r="D27" s="86"/>
    </row>
    <row r="28" spans="1:6" s="3" customFormat="1" ht="17.25" customHeight="1" x14ac:dyDescent="0.2">
      <c r="A28" s="30" t="s">
        <v>63</v>
      </c>
      <c r="B28" s="63">
        <f>+B26+B21+B15+B6</f>
        <v>9177971.120000001</v>
      </c>
      <c r="C28" s="63">
        <f>+C26+C21+C15+C6</f>
        <v>9296390</v>
      </c>
      <c r="D28" s="63">
        <f>+D26+D21+D15+D6</f>
        <v>9465737.8000000007</v>
      </c>
    </row>
    <row r="29" spans="1:6" s="3" customFormat="1" ht="12.75" customHeight="1" x14ac:dyDescent="0.2">
      <c r="A29" s="29"/>
      <c r="B29" s="86"/>
      <c r="C29" s="86"/>
      <c r="D29" s="86"/>
    </row>
    <row r="30" spans="1:6" s="3" customFormat="1" ht="18.75" customHeight="1" x14ac:dyDescent="0.2">
      <c r="A30" s="30" t="s">
        <v>57</v>
      </c>
      <c r="B30" s="63">
        <f>+'By Department'!C44</f>
        <v>9174915</v>
      </c>
      <c r="C30" s="63">
        <f>+'By Department'!D44</f>
        <v>9291410</v>
      </c>
      <c r="D30" s="63">
        <f>+'By Department'!E44</f>
        <v>9465738</v>
      </c>
    </row>
    <row r="31" spans="1:6" s="3" customFormat="1" ht="9" customHeight="1" x14ac:dyDescent="0.2">
      <c r="A31" s="29"/>
      <c r="B31" s="86"/>
      <c r="C31" s="86"/>
      <c r="D31" s="86"/>
    </row>
    <row r="32" spans="1:6" s="19" customFormat="1" ht="15.75" customHeight="1" x14ac:dyDescent="0.2">
      <c r="B32" s="140"/>
      <c r="C32" s="140"/>
      <c r="D32" s="140"/>
      <c r="F32" s="173"/>
    </row>
    <row r="33" spans="1:4" hidden="1" x14ac:dyDescent="0.2">
      <c r="A33" s="31"/>
      <c r="B33" s="149">
        <f>+B28-B30</f>
        <v>3056.1200000010431</v>
      </c>
      <c r="C33" s="149">
        <f>+C28-C30</f>
        <v>4980</v>
      </c>
      <c r="D33" s="149">
        <f>+D28-D30</f>
        <v>-0.19999999925494194</v>
      </c>
    </row>
  </sheetData>
  <customSheetViews>
    <customSheetView guid="{4147015E-69A8-4405-9D00-C40C6AD526E2}" showPageBreaks="1" printArea="1" topLeftCell="A10">
      <selection activeCell="G25" sqref="F25:G25"/>
      <pageMargins left="0.46" right="0.48" top="2.34" bottom="0.77" header="0.52" footer="0.5"/>
      <printOptions horizontalCentered="1"/>
      <pageSetup orientation="portrait" r:id="rId1"/>
      <headerFooter alignWithMargins="0">
        <oddHeader xml:space="preserve">&amp;C&amp;"Arial,Bold"&amp;16
WARREN COUNTY COMMUNITY COLLEGE: 
FY15 REVISED/FY16 PRELIMINARY BUDGET
</oddHeader>
        <oddFooter>&amp;C
Page 1&amp;R&amp;D</oddFooter>
      </headerFooter>
    </customSheetView>
  </customSheetViews>
  <phoneticPr fontId="0" type="noConversion"/>
  <printOptions horizontalCentered="1"/>
  <pageMargins left="0.46" right="0.48" top="1.34" bottom="0.77" header="0.52" footer="0.5"/>
  <pageSetup orientation="portrait" r:id="rId2"/>
  <headerFooter alignWithMargins="0">
    <oddHeader>&amp;C&amp;"Arial,Bold"&amp;16PROPOSED FY20 BUDGET 
&amp;RExhibit CFA-3</oddHeader>
    <oddFooter>&amp;C
Page 1&amp;R&amp;D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53"/>
  </sheetPr>
  <dimension ref="A1:E34"/>
  <sheetViews>
    <sheetView topLeftCell="A11" zoomScaleNormal="100" zoomScaleSheetLayoutView="100" workbookViewId="0">
      <selection activeCell="E32" sqref="E32"/>
    </sheetView>
  </sheetViews>
  <sheetFormatPr defaultColWidth="9.140625" defaultRowHeight="18" customHeight="1" x14ac:dyDescent="0.2"/>
  <cols>
    <col min="1" max="1" width="16.28515625" style="20" customWidth="1"/>
    <col min="2" max="2" width="25" style="6" customWidth="1"/>
    <col min="3" max="5" width="17.28515625" style="6" customWidth="1"/>
    <col min="6" max="16384" width="9.140625" style="6"/>
  </cols>
  <sheetData>
    <row r="1" spans="1:5" ht="18" customHeight="1" x14ac:dyDescent="0.2">
      <c r="A1" s="174" t="s">
        <v>246</v>
      </c>
      <c r="B1" s="175"/>
      <c r="C1" s="175"/>
      <c r="D1" s="175"/>
      <c r="E1" s="176"/>
    </row>
    <row r="2" spans="1:5" ht="18" customHeight="1" x14ac:dyDescent="0.2">
      <c r="A2" s="36"/>
      <c r="B2" s="112"/>
      <c r="C2" s="79" t="s">
        <v>343</v>
      </c>
      <c r="D2" s="79" t="s">
        <v>353</v>
      </c>
      <c r="E2" s="79" t="s">
        <v>362</v>
      </c>
    </row>
    <row r="3" spans="1:5" ht="18" customHeight="1" x14ac:dyDescent="0.2">
      <c r="A3" s="104" t="s">
        <v>323</v>
      </c>
      <c r="B3" s="104" t="s">
        <v>0</v>
      </c>
      <c r="C3" s="76" t="s">
        <v>103</v>
      </c>
      <c r="D3" s="76" t="s">
        <v>103</v>
      </c>
      <c r="E3" s="76" t="s">
        <v>352</v>
      </c>
    </row>
    <row r="4" spans="1:5" ht="18" customHeight="1" x14ac:dyDescent="0.2">
      <c r="A4" s="152" t="s">
        <v>331</v>
      </c>
      <c r="B4" s="137" t="s">
        <v>74</v>
      </c>
      <c r="C4" s="45">
        <v>44163</v>
      </c>
      <c r="D4" s="45">
        <v>45267</v>
      </c>
      <c r="E4" s="45">
        <v>45267</v>
      </c>
    </row>
    <row r="5" spans="1:5" ht="18" hidden="1" customHeight="1" x14ac:dyDescent="0.2">
      <c r="A5" s="42" t="s">
        <v>247</v>
      </c>
      <c r="B5" s="110" t="s">
        <v>5</v>
      </c>
      <c r="C5" s="45">
        <v>0</v>
      </c>
      <c r="D5" s="45">
        <v>0</v>
      </c>
      <c r="E5" s="45">
        <v>0</v>
      </c>
    </row>
    <row r="6" spans="1:5" ht="18" customHeight="1" x14ac:dyDescent="0.2">
      <c r="A6" s="42" t="s">
        <v>248</v>
      </c>
      <c r="B6" s="110" t="s">
        <v>7</v>
      </c>
      <c r="C6" s="45">
        <v>3400</v>
      </c>
      <c r="D6" s="45">
        <v>3400</v>
      </c>
      <c r="E6" s="45">
        <v>3400</v>
      </c>
    </row>
    <row r="7" spans="1:5" ht="18" customHeight="1" x14ac:dyDescent="0.2">
      <c r="A7" s="42" t="s">
        <v>253</v>
      </c>
      <c r="B7" s="111" t="s">
        <v>107</v>
      </c>
      <c r="C7" s="47">
        <v>1200</v>
      </c>
      <c r="D7" s="47">
        <v>1200</v>
      </c>
      <c r="E7" s="47">
        <v>1200</v>
      </c>
    </row>
    <row r="8" spans="1:5" ht="18" customHeight="1" x14ac:dyDescent="0.2">
      <c r="A8" s="42" t="s">
        <v>249</v>
      </c>
      <c r="B8" s="110" t="s">
        <v>8</v>
      </c>
      <c r="C8" s="45">
        <v>5000</v>
      </c>
      <c r="D8" s="45">
        <v>5000</v>
      </c>
      <c r="E8" s="45">
        <v>5000</v>
      </c>
    </row>
    <row r="9" spans="1:5" ht="18" customHeight="1" x14ac:dyDescent="0.2">
      <c r="A9" s="42" t="s">
        <v>250</v>
      </c>
      <c r="B9" s="110" t="s">
        <v>9</v>
      </c>
      <c r="C9" s="45">
        <v>2600</v>
      </c>
      <c r="D9" s="45">
        <v>2600</v>
      </c>
      <c r="E9" s="45">
        <v>2600</v>
      </c>
    </row>
    <row r="10" spans="1:5" ht="18" customHeight="1" x14ac:dyDescent="0.2">
      <c r="A10" s="42" t="s">
        <v>252</v>
      </c>
      <c r="B10" s="110" t="s">
        <v>78</v>
      </c>
      <c r="C10" s="45">
        <v>1000</v>
      </c>
      <c r="D10" s="45">
        <v>1000</v>
      </c>
      <c r="E10" s="45">
        <v>1000</v>
      </c>
    </row>
    <row r="11" spans="1:5" ht="18" customHeight="1" x14ac:dyDescent="0.2">
      <c r="A11" s="152" t="s">
        <v>357</v>
      </c>
      <c r="B11" s="110" t="s">
        <v>88</v>
      </c>
      <c r="C11" s="45">
        <v>300</v>
      </c>
      <c r="D11" s="45">
        <v>300</v>
      </c>
      <c r="E11" s="45">
        <v>300</v>
      </c>
    </row>
    <row r="12" spans="1:5" ht="18" customHeight="1" x14ac:dyDescent="0.2">
      <c r="A12" s="42" t="s">
        <v>251</v>
      </c>
      <c r="B12" s="110" t="s">
        <v>76</v>
      </c>
      <c r="C12" s="59">
        <v>41000</v>
      </c>
      <c r="D12" s="59">
        <v>42000</v>
      </c>
      <c r="E12" s="59">
        <v>42000</v>
      </c>
    </row>
    <row r="13" spans="1:5" ht="18" customHeight="1" x14ac:dyDescent="0.2">
      <c r="A13" s="37"/>
      <c r="B13" s="104" t="s">
        <v>32</v>
      </c>
      <c r="C13" s="46">
        <f>SUM(C4:C12)</f>
        <v>98663</v>
      </c>
      <c r="D13" s="46">
        <f t="shared" ref="D13:E13" si="0">SUM(D4:D12)</f>
        <v>100767</v>
      </c>
      <c r="E13" s="46">
        <f t="shared" si="0"/>
        <v>100767</v>
      </c>
    </row>
    <row r="14" spans="1:5" ht="18" customHeight="1" x14ac:dyDescent="0.2">
      <c r="B14" s="21"/>
      <c r="C14" s="95"/>
      <c r="D14" s="95"/>
      <c r="E14" s="95"/>
    </row>
    <row r="15" spans="1:5" ht="18" customHeight="1" x14ac:dyDescent="0.2">
      <c r="B15" s="21"/>
      <c r="C15" s="95"/>
      <c r="D15" s="95"/>
      <c r="E15" s="95"/>
    </row>
    <row r="16" spans="1:5" ht="18" customHeight="1" x14ac:dyDescent="0.2">
      <c r="A16" s="174" t="s">
        <v>254</v>
      </c>
      <c r="B16" s="175"/>
      <c r="C16" s="175"/>
      <c r="D16" s="175"/>
      <c r="E16" s="176"/>
    </row>
    <row r="17" spans="1:5" ht="18" customHeight="1" x14ac:dyDescent="0.2">
      <c r="A17" s="36"/>
      <c r="B17" s="112"/>
      <c r="C17" s="79" t="s">
        <v>343</v>
      </c>
      <c r="D17" s="79" t="s">
        <v>353</v>
      </c>
      <c r="E17" s="79" t="s">
        <v>362</v>
      </c>
    </row>
    <row r="18" spans="1:5" ht="18" customHeight="1" x14ac:dyDescent="0.2">
      <c r="A18" s="104" t="s">
        <v>323</v>
      </c>
      <c r="B18" s="104" t="s">
        <v>0</v>
      </c>
      <c r="C18" s="76" t="s">
        <v>103</v>
      </c>
      <c r="D18" s="76" t="s">
        <v>103</v>
      </c>
      <c r="E18" s="76" t="s">
        <v>352</v>
      </c>
    </row>
    <row r="19" spans="1:5" ht="18" customHeight="1" x14ac:dyDescent="0.2">
      <c r="A19" s="42" t="s">
        <v>257</v>
      </c>
      <c r="B19" s="129" t="s">
        <v>109</v>
      </c>
      <c r="C19" s="134">
        <v>120000</v>
      </c>
      <c r="D19" s="134">
        <v>129000</v>
      </c>
      <c r="E19" s="134">
        <v>129000</v>
      </c>
    </row>
    <row r="20" spans="1:5" ht="18" customHeight="1" x14ac:dyDescent="0.2">
      <c r="A20" s="42" t="s">
        <v>256</v>
      </c>
      <c r="B20" s="111" t="s">
        <v>131</v>
      </c>
      <c r="C20" s="47">
        <v>42000</v>
      </c>
      <c r="D20" s="47">
        <v>40000</v>
      </c>
      <c r="E20" s="47">
        <v>40000</v>
      </c>
    </row>
    <row r="21" spans="1:5" ht="18" customHeight="1" x14ac:dyDescent="0.2">
      <c r="A21" s="42" t="s">
        <v>255</v>
      </c>
      <c r="B21" s="111" t="s">
        <v>132</v>
      </c>
      <c r="C21" s="59">
        <v>117000</v>
      </c>
      <c r="D21" s="59">
        <v>112000</v>
      </c>
      <c r="E21" s="59">
        <v>112000</v>
      </c>
    </row>
    <row r="22" spans="1:5" ht="18" customHeight="1" x14ac:dyDescent="0.2">
      <c r="A22" s="41"/>
      <c r="B22" s="104" t="s">
        <v>32</v>
      </c>
      <c r="C22" s="55">
        <f>SUM(C19:C21)</f>
        <v>279000</v>
      </c>
      <c r="D22" s="55">
        <f t="shared" ref="D22:E22" si="1">SUM(D19:D21)</f>
        <v>281000</v>
      </c>
      <c r="E22" s="55">
        <f t="shared" si="1"/>
        <v>281000</v>
      </c>
    </row>
    <row r="23" spans="1:5" ht="31.5" customHeight="1" x14ac:dyDescent="0.2"/>
    <row r="24" spans="1:5" ht="18" customHeight="1" x14ac:dyDescent="0.2">
      <c r="A24" s="174" t="s">
        <v>311</v>
      </c>
      <c r="B24" s="175"/>
      <c r="C24" s="175"/>
      <c r="D24" s="175"/>
      <c r="E24" s="176"/>
    </row>
    <row r="25" spans="1:5" ht="18" customHeight="1" x14ac:dyDescent="0.2">
      <c r="A25" s="36"/>
      <c r="B25" s="112"/>
      <c r="C25" s="79" t="s">
        <v>343</v>
      </c>
      <c r="D25" s="79" t="s">
        <v>353</v>
      </c>
      <c r="E25" s="79" t="s">
        <v>362</v>
      </c>
    </row>
    <row r="26" spans="1:5" ht="18" customHeight="1" x14ac:dyDescent="0.2">
      <c r="A26" s="104" t="s">
        <v>323</v>
      </c>
      <c r="B26" s="104" t="s">
        <v>0</v>
      </c>
      <c r="C26" s="76" t="s">
        <v>103</v>
      </c>
      <c r="D26" s="76" t="s">
        <v>103</v>
      </c>
      <c r="E26" s="76" t="s">
        <v>352</v>
      </c>
    </row>
    <row r="27" spans="1:5" s="17" customFormat="1" ht="18" customHeight="1" x14ac:dyDescent="0.2">
      <c r="A27" s="42" t="s">
        <v>271</v>
      </c>
      <c r="B27" s="129" t="s">
        <v>26</v>
      </c>
      <c r="C27" s="47">
        <v>4000</v>
      </c>
      <c r="D27" s="47">
        <v>4000</v>
      </c>
      <c r="E27" s="47">
        <v>4000</v>
      </c>
    </row>
    <row r="28" spans="1:5" s="17" customFormat="1" ht="18" customHeight="1" x14ac:dyDescent="0.2">
      <c r="A28" s="42" t="s">
        <v>270</v>
      </c>
      <c r="B28" s="111" t="s">
        <v>87</v>
      </c>
      <c r="C28" s="47">
        <v>18000</v>
      </c>
      <c r="D28" s="47">
        <v>18000</v>
      </c>
      <c r="E28" s="47">
        <v>18000</v>
      </c>
    </row>
    <row r="29" spans="1:5" s="17" customFormat="1" ht="18" customHeight="1" x14ac:dyDescent="0.2">
      <c r="A29" s="152" t="s">
        <v>332</v>
      </c>
      <c r="B29" s="111" t="s">
        <v>20</v>
      </c>
      <c r="C29" s="47">
        <v>39000</v>
      </c>
      <c r="D29" s="47">
        <v>41000</v>
      </c>
      <c r="E29" s="47">
        <v>42000</v>
      </c>
    </row>
    <row r="30" spans="1:5" s="17" customFormat="1" ht="18" customHeight="1" x14ac:dyDescent="0.2">
      <c r="A30" s="42" t="s">
        <v>272</v>
      </c>
      <c r="B30" s="111" t="s">
        <v>31</v>
      </c>
      <c r="C30" s="145">
        <v>60000</v>
      </c>
      <c r="D30" s="145">
        <v>60000</v>
      </c>
      <c r="E30" s="145">
        <v>60000</v>
      </c>
    </row>
    <row r="31" spans="1:5" s="17" customFormat="1" ht="18" customHeight="1" x14ac:dyDescent="0.2">
      <c r="A31" s="42" t="s">
        <v>273</v>
      </c>
      <c r="B31" s="111" t="s">
        <v>134</v>
      </c>
      <c r="C31" s="59">
        <v>75000</v>
      </c>
      <c r="D31" s="59">
        <v>100000</v>
      </c>
      <c r="E31" s="59">
        <v>200000</v>
      </c>
    </row>
    <row r="32" spans="1:5" ht="18" customHeight="1" x14ac:dyDescent="0.2">
      <c r="A32" s="41"/>
      <c r="B32" s="104" t="s">
        <v>32</v>
      </c>
      <c r="C32" s="55">
        <f>SUM(C27:C31)</f>
        <v>196000</v>
      </c>
      <c r="D32" s="55">
        <f t="shared" ref="D32:E32" si="2">SUM(D27:D31)</f>
        <v>223000</v>
      </c>
      <c r="E32" s="55">
        <f t="shared" si="2"/>
        <v>324000</v>
      </c>
    </row>
    <row r="33" spans="1:5" ht="18" customHeight="1" x14ac:dyDescent="0.2">
      <c r="A33" s="78"/>
      <c r="B33" s="71"/>
      <c r="C33" s="71"/>
      <c r="D33" s="71"/>
      <c r="E33" s="71"/>
    </row>
    <row r="34" spans="1:5" ht="18" customHeight="1" x14ac:dyDescent="0.2">
      <c r="B34" s="17"/>
    </row>
  </sheetData>
  <customSheetViews>
    <customSheetView guid="{4147015E-69A8-4405-9D00-C40C6AD526E2}" showPageBreaks="1" printArea="1">
      <selection activeCell="C7" sqref="C6:C7"/>
      <pageMargins left="0.56000000000000005" right="0.71" top="1.2" bottom="0.84" header="0.73" footer="0.56000000000000005"/>
      <printOptions horizontalCentered="1"/>
      <pageSetup orientation="portrait" useFirstPageNumber="1" r:id="rId1"/>
      <headerFooter alignWithMargins="0">
        <oddHeader>&amp;CDEPARTMENT DETAIL</oddHeader>
        <oddFooter>&amp;CPage 10&amp;R&amp;D</oddFooter>
      </headerFooter>
    </customSheetView>
  </customSheetViews>
  <mergeCells count="3">
    <mergeCell ref="A1:E1"/>
    <mergeCell ref="A16:E16"/>
    <mergeCell ref="A24:E24"/>
  </mergeCells>
  <phoneticPr fontId="0" type="noConversion"/>
  <printOptions horizontalCentered="1"/>
  <pageMargins left="0.56000000000000005" right="0.71" top="1.2" bottom="0.84" header="0.73" footer="0.56000000000000005"/>
  <pageSetup orientation="portrait" useFirstPageNumber="1" r:id="rId2"/>
  <headerFooter alignWithMargins="0">
    <oddHeader>&amp;CDEPARTMENT DETAIL</oddHeader>
    <oddFooter>&amp;CPage 10&amp;R&amp;D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53"/>
  </sheetPr>
  <dimension ref="A1:F37"/>
  <sheetViews>
    <sheetView topLeftCell="A14" zoomScale="98" zoomScaleNormal="98" workbookViewId="0">
      <selection activeCell="C29" sqref="C29"/>
    </sheetView>
  </sheetViews>
  <sheetFormatPr defaultColWidth="9.140625" defaultRowHeight="18" customHeight="1" x14ac:dyDescent="0.2"/>
  <cols>
    <col min="1" max="1" width="15.5703125" style="20" customWidth="1"/>
    <col min="2" max="2" width="25.85546875" style="6" customWidth="1"/>
    <col min="3" max="5" width="16.42578125" style="6" customWidth="1"/>
    <col min="6" max="6" width="10.42578125" style="6" bestFit="1" customWidth="1"/>
    <col min="7" max="16384" width="9.140625" style="6"/>
  </cols>
  <sheetData>
    <row r="1" spans="1:5" ht="18" customHeight="1" x14ac:dyDescent="0.2">
      <c r="A1" s="174" t="s">
        <v>380</v>
      </c>
      <c r="B1" s="175"/>
      <c r="C1" s="175"/>
      <c r="D1" s="175"/>
      <c r="E1" s="176"/>
    </row>
    <row r="2" spans="1:5" ht="18" customHeight="1" x14ac:dyDescent="0.2">
      <c r="A2" s="36"/>
      <c r="B2" s="112"/>
      <c r="C2" s="79" t="s">
        <v>343</v>
      </c>
      <c r="D2" s="79" t="s">
        <v>353</v>
      </c>
      <c r="E2" s="79" t="s">
        <v>362</v>
      </c>
    </row>
    <row r="3" spans="1:5" ht="18" customHeight="1" x14ac:dyDescent="0.2">
      <c r="A3" s="104" t="s">
        <v>323</v>
      </c>
      <c r="B3" s="104" t="s">
        <v>0</v>
      </c>
      <c r="C3" s="76" t="s">
        <v>103</v>
      </c>
      <c r="D3" s="76" t="s">
        <v>103</v>
      </c>
      <c r="E3" s="76" t="s">
        <v>352</v>
      </c>
    </row>
    <row r="4" spans="1:5" ht="18" customHeight="1" x14ac:dyDescent="0.2">
      <c r="A4" s="141" t="s">
        <v>350</v>
      </c>
      <c r="B4" s="142" t="s">
        <v>72</v>
      </c>
      <c r="C4" s="143">
        <v>45900</v>
      </c>
      <c r="D4" s="143">
        <v>47048</v>
      </c>
      <c r="E4" s="143">
        <v>47048</v>
      </c>
    </row>
    <row r="5" spans="1:5" s="17" customFormat="1" ht="18" customHeight="1" x14ac:dyDescent="0.2">
      <c r="A5" s="42" t="s">
        <v>232</v>
      </c>
      <c r="B5" s="110" t="s">
        <v>4</v>
      </c>
      <c r="C5" s="43">
        <v>65716</v>
      </c>
      <c r="D5" s="43">
        <v>67653</v>
      </c>
      <c r="E5" s="43">
        <v>67653</v>
      </c>
    </row>
    <row r="6" spans="1:5" s="17" customFormat="1" ht="18" customHeight="1" x14ac:dyDescent="0.2">
      <c r="A6" s="152" t="s">
        <v>338</v>
      </c>
      <c r="B6" s="110" t="s">
        <v>92</v>
      </c>
      <c r="C6" s="43">
        <v>2200</v>
      </c>
      <c r="D6" s="43">
        <v>3300</v>
      </c>
      <c r="E6" s="43">
        <v>3300</v>
      </c>
    </row>
    <row r="7" spans="1:5" s="17" customFormat="1" ht="18" customHeight="1" x14ac:dyDescent="0.2">
      <c r="A7" s="152" t="s">
        <v>349</v>
      </c>
      <c r="B7" s="111" t="s">
        <v>7</v>
      </c>
      <c r="C7" s="47">
        <v>13000</v>
      </c>
      <c r="D7" s="47">
        <v>13000</v>
      </c>
      <c r="E7" s="47">
        <v>12000</v>
      </c>
    </row>
    <row r="8" spans="1:5" s="17" customFormat="1" ht="18" customHeight="1" x14ac:dyDescent="0.2">
      <c r="A8" s="42" t="s">
        <v>239</v>
      </c>
      <c r="B8" s="111" t="s">
        <v>18</v>
      </c>
      <c r="C8" s="47">
        <v>39000</v>
      </c>
      <c r="D8" s="47">
        <v>39000</v>
      </c>
      <c r="E8" s="47">
        <v>39000</v>
      </c>
    </row>
    <row r="9" spans="1:5" s="17" customFormat="1" ht="18" customHeight="1" x14ac:dyDescent="0.2">
      <c r="A9" s="42" t="s">
        <v>240</v>
      </c>
      <c r="B9" s="110" t="s">
        <v>88</v>
      </c>
      <c r="C9" s="43">
        <v>500</v>
      </c>
      <c r="D9" s="43">
        <v>500</v>
      </c>
      <c r="E9" s="43">
        <v>500</v>
      </c>
    </row>
    <row r="10" spans="1:5" s="17" customFormat="1" ht="18" customHeight="1" x14ac:dyDescent="0.2">
      <c r="A10" s="152" t="s">
        <v>339</v>
      </c>
      <c r="B10" s="111" t="s">
        <v>62</v>
      </c>
      <c r="C10" s="47">
        <v>6000</v>
      </c>
      <c r="D10" s="47">
        <v>6000</v>
      </c>
      <c r="E10" s="47">
        <v>6000</v>
      </c>
    </row>
    <row r="11" spans="1:5" s="17" customFormat="1" ht="18" customHeight="1" x14ac:dyDescent="0.2">
      <c r="A11" s="42" t="s">
        <v>233</v>
      </c>
      <c r="B11" s="111" t="s">
        <v>95</v>
      </c>
      <c r="C11" s="87">
        <v>5000</v>
      </c>
      <c r="D11" s="87">
        <v>5000</v>
      </c>
      <c r="E11" s="87">
        <v>5000</v>
      </c>
    </row>
    <row r="12" spans="1:5" s="17" customFormat="1" ht="18" customHeight="1" x14ac:dyDescent="0.2">
      <c r="A12" s="42" t="s">
        <v>235</v>
      </c>
      <c r="B12" s="111" t="s">
        <v>236</v>
      </c>
      <c r="C12" s="45">
        <v>85000</v>
      </c>
      <c r="D12" s="45">
        <v>88000</v>
      </c>
      <c r="E12" s="45">
        <v>96000</v>
      </c>
    </row>
    <row r="13" spans="1:5" s="17" customFormat="1" ht="18" customHeight="1" x14ac:dyDescent="0.2">
      <c r="A13" s="42" t="s">
        <v>234</v>
      </c>
      <c r="B13" s="111" t="s">
        <v>237</v>
      </c>
      <c r="C13" s="87">
        <v>153000</v>
      </c>
      <c r="D13" s="87">
        <v>153000</v>
      </c>
      <c r="E13" s="87">
        <v>155000</v>
      </c>
    </row>
    <row r="14" spans="1:5" s="17" customFormat="1" ht="18" customHeight="1" x14ac:dyDescent="0.2">
      <c r="A14" s="42" t="s">
        <v>242</v>
      </c>
      <c r="B14" s="111" t="s">
        <v>68</v>
      </c>
      <c r="C14" s="47">
        <v>41000</v>
      </c>
      <c r="D14" s="47">
        <v>41000</v>
      </c>
      <c r="E14" s="47">
        <v>41000</v>
      </c>
    </row>
    <row r="15" spans="1:5" s="17" customFormat="1" ht="18" customHeight="1" x14ac:dyDescent="0.2">
      <c r="A15" s="42" t="s">
        <v>241</v>
      </c>
      <c r="B15" s="111" t="s">
        <v>94</v>
      </c>
      <c r="C15" s="47">
        <v>12000</v>
      </c>
      <c r="D15" s="47">
        <v>12000</v>
      </c>
      <c r="E15" s="47">
        <v>12000</v>
      </c>
    </row>
    <row r="16" spans="1:5" s="17" customFormat="1" ht="18" customHeight="1" x14ac:dyDescent="0.2">
      <c r="A16" s="42" t="s">
        <v>243</v>
      </c>
      <c r="B16" s="110" t="s">
        <v>25</v>
      </c>
      <c r="C16" s="45">
        <v>20000</v>
      </c>
      <c r="D16" s="45">
        <v>20000</v>
      </c>
      <c r="E16" s="45">
        <v>20000</v>
      </c>
    </row>
    <row r="17" spans="1:6" s="17" customFormat="1" ht="18" customHeight="1" x14ac:dyDescent="0.2">
      <c r="A17" s="42" t="s">
        <v>244</v>
      </c>
      <c r="B17" s="111" t="s">
        <v>245</v>
      </c>
      <c r="C17" s="47">
        <v>30000</v>
      </c>
      <c r="D17" s="47">
        <v>32000</v>
      </c>
      <c r="E17" s="47">
        <v>38000</v>
      </c>
    </row>
    <row r="18" spans="1:6" s="17" customFormat="1" ht="18" customHeight="1" x14ac:dyDescent="0.2">
      <c r="A18" s="152" t="s">
        <v>324</v>
      </c>
      <c r="B18" s="136" t="s">
        <v>325</v>
      </c>
      <c r="C18" s="47">
        <v>3000</v>
      </c>
      <c r="D18" s="47">
        <v>3000</v>
      </c>
      <c r="E18" s="47">
        <v>3000</v>
      </c>
    </row>
    <row r="19" spans="1:6" s="17" customFormat="1" ht="18" customHeight="1" x14ac:dyDescent="0.2">
      <c r="A19" s="42" t="s">
        <v>238</v>
      </c>
      <c r="B19" s="125" t="s">
        <v>59</v>
      </c>
      <c r="C19" s="47">
        <v>41400</v>
      </c>
      <c r="D19" s="47">
        <v>43825</v>
      </c>
      <c r="E19" s="47">
        <v>45000</v>
      </c>
      <c r="F19" s="172"/>
    </row>
    <row r="20" spans="1:6" s="17" customFormat="1" ht="18" customHeight="1" x14ac:dyDescent="0.2">
      <c r="A20" s="152" t="s">
        <v>369</v>
      </c>
      <c r="B20" s="136" t="s">
        <v>370</v>
      </c>
      <c r="C20" s="164" t="s">
        <v>375</v>
      </c>
      <c r="D20" s="47">
        <v>20000</v>
      </c>
      <c r="E20" s="47">
        <v>0</v>
      </c>
    </row>
    <row r="21" spans="1:6" ht="18" customHeight="1" x14ac:dyDescent="0.2">
      <c r="A21" s="37"/>
      <c r="B21" s="104" t="s">
        <v>32</v>
      </c>
      <c r="C21" s="44">
        <f>SUM(C4:C19)</f>
        <v>562716</v>
      </c>
      <c r="D21" s="44">
        <f>SUM(D4:D20)</f>
        <v>594326</v>
      </c>
      <c r="E21" s="44">
        <f>SUM(E4:E20)</f>
        <v>590501</v>
      </c>
      <c r="F21" s="171"/>
    </row>
    <row r="22" spans="1:6" ht="18" customHeight="1" x14ac:dyDescent="0.2">
      <c r="B22" s="21"/>
      <c r="C22" s="154"/>
      <c r="D22" s="154"/>
      <c r="E22" s="154"/>
    </row>
    <row r="23" spans="1:6" ht="17.25" customHeight="1" x14ac:dyDescent="0.2">
      <c r="B23" s="17"/>
    </row>
    <row r="24" spans="1:6" ht="18" customHeight="1" x14ac:dyDescent="0.2">
      <c r="A24" s="174" t="s">
        <v>231</v>
      </c>
      <c r="B24" s="175"/>
      <c r="C24" s="175"/>
      <c r="D24" s="175"/>
      <c r="E24" s="176"/>
    </row>
    <row r="25" spans="1:6" ht="18" customHeight="1" x14ac:dyDescent="0.2">
      <c r="A25" s="36"/>
      <c r="B25" s="112"/>
      <c r="C25" s="79" t="s">
        <v>343</v>
      </c>
      <c r="D25" s="79" t="s">
        <v>353</v>
      </c>
      <c r="E25" s="79" t="s">
        <v>362</v>
      </c>
    </row>
    <row r="26" spans="1:6" ht="18" customHeight="1" x14ac:dyDescent="0.2">
      <c r="A26" s="104" t="s">
        <v>323</v>
      </c>
      <c r="B26" s="104" t="s">
        <v>0</v>
      </c>
      <c r="C26" s="76" t="s">
        <v>103</v>
      </c>
      <c r="D26" s="76" t="s">
        <v>103</v>
      </c>
      <c r="E26" s="76" t="s">
        <v>352</v>
      </c>
    </row>
    <row r="27" spans="1:6" s="17" customFormat="1" ht="18" customHeight="1" x14ac:dyDescent="0.2">
      <c r="A27" s="42" t="s">
        <v>227</v>
      </c>
      <c r="B27" s="110" t="s">
        <v>14</v>
      </c>
      <c r="C27" s="93">
        <v>290000</v>
      </c>
      <c r="D27" s="93">
        <v>290000</v>
      </c>
      <c r="E27" s="93">
        <v>310000</v>
      </c>
    </row>
    <row r="28" spans="1:6" s="17" customFormat="1" ht="18" customHeight="1" x14ac:dyDescent="0.2">
      <c r="A28" s="42" t="s">
        <v>228</v>
      </c>
      <c r="B28" s="111" t="s">
        <v>229</v>
      </c>
      <c r="C28" s="45">
        <v>60000</v>
      </c>
      <c r="D28" s="45">
        <v>60000</v>
      </c>
      <c r="E28" s="45">
        <v>65000</v>
      </c>
    </row>
    <row r="29" spans="1:6" s="17" customFormat="1" ht="18" customHeight="1" x14ac:dyDescent="0.2">
      <c r="A29" s="42" t="s">
        <v>230</v>
      </c>
      <c r="B29" s="110" t="s">
        <v>15</v>
      </c>
      <c r="C29" s="45">
        <v>40000</v>
      </c>
      <c r="D29" s="45">
        <v>30000</v>
      </c>
      <c r="E29" s="45">
        <v>34000</v>
      </c>
    </row>
    <row r="30" spans="1:6" s="17" customFormat="1" ht="18" customHeight="1" x14ac:dyDescent="0.2">
      <c r="A30" s="152" t="s">
        <v>340</v>
      </c>
      <c r="B30" s="110" t="s">
        <v>16</v>
      </c>
      <c r="C30" s="45">
        <v>15000</v>
      </c>
      <c r="D30" s="45">
        <v>15000</v>
      </c>
      <c r="E30" s="45">
        <v>17000</v>
      </c>
    </row>
    <row r="31" spans="1:6" s="17" customFormat="1" ht="18" customHeight="1" x14ac:dyDescent="0.2">
      <c r="A31" s="152" t="s">
        <v>341</v>
      </c>
      <c r="B31" s="110" t="s">
        <v>17</v>
      </c>
      <c r="C31" s="92">
        <v>22000</v>
      </c>
      <c r="D31" s="92">
        <v>22000</v>
      </c>
      <c r="E31" s="92">
        <v>23500</v>
      </c>
    </row>
    <row r="32" spans="1:6" ht="18" customHeight="1" x14ac:dyDescent="0.2">
      <c r="A32" s="37"/>
      <c r="B32" s="104" t="s">
        <v>32</v>
      </c>
      <c r="C32" s="94">
        <f>SUM(C27:C31)</f>
        <v>427000</v>
      </c>
      <c r="D32" s="94">
        <f t="shared" ref="D32:E32" si="0">SUM(D27:D31)</f>
        <v>417000</v>
      </c>
      <c r="E32" s="94">
        <f t="shared" si="0"/>
        <v>449500</v>
      </c>
    </row>
    <row r="33" spans="1:5" ht="19.5" customHeight="1" x14ac:dyDescent="0.2"/>
    <row r="34" spans="1:5" ht="18" customHeight="1" x14ac:dyDescent="0.2">
      <c r="A34" s="174" t="s">
        <v>267</v>
      </c>
      <c r="B34" s="175"/>
      <c r="C34" s="175"/>
      <c r="D34" s="175"/>
      <c r="E34" s="176"/>
    </row>
    <row r="35" spans="1:5" ht="18" customHeight="1" x14ac:dyDescent="0.2">
      <c r="A35" s="36"/>
      <c r="B35" s="112"/>
      <c r="C35" s="79" t="s">
        <v>343</v>
      </c>
      <c r="D35" s="79" t="s">
        <v>353</v>
      </c>
      <c r="E35" s="79" t="s">
        <v>362</v>
      </c>
    </row>
    <row r="36" spans="1:5" ht="18" customHeight="1" x14ac:dyDescent="0.2">
      <c r="A36" s="104" t="s">
        <v>323</v>
      </c>
      <c r="B36" s="104" t="s">
        <v>0</v>
      </c>
      <c r="C36" s="76" t="s">
        <v>103</v>
      </c>
      <c r="D36" s="76" t="s">
        <v>103</v>
      </c>
      <c r="E36" s="76" t="s">
        <v>352</v>
      </c>
    </row>
    <row r="37" spans="1:5" ht="18" customHeight="1" x14ac:dyDescent="0.2">
      <c r="A37" s="114" t="s">
        <v>268</v>
      </c>
      <c r="B37" s="139" t="s">
        <v>269</v>
      </c>
      <c r="C37" s="133">
        <v>27100</v>
      </c>
      <c r="D37" s="133">
        <v>27500</v>
      </c>
      <c r="E37" s="133">
        <v>27500</v>
      </c>
    </row>
  </sheetData>
  <customSheetViews>
    <customSheetView guid="{4147015E-69A8-4405-9D00-C40C6AD526E2}" scale="98" showPageBreaks="1" printArea="1" topLeftCell="A20">
      <selection activeCell="D24" sqref="D24"/>
      <pageMargins left="0.56000000000000005" right="0.71" top="0.81" bottom="0.24" header="0.56999999999999995" footer="0.55000000000000004"/>
      <printOptions horizontalCentered="1"/>
      <pageSetup orientation="portrait" useFirstPageNumber="1" r:id="rId1"/>
      <headerFooter alignWithMargins="0">
        <oddHeader>&amp;CDEPARTMENT DETAIL</oddHeader>
        <oddFooter>&amp;CPage 11&amp;R&amp;D</oddFooter>
      </headerFooter>
    </customSheetView>
  </customSheetViews>
  <mergeCells count="3">
    <mergeCell ref="A1:E1"/>
    <mergeCell ref="A24:E24"/>
    <mergeCell ref="A34:E34"/>
  </mergeCells>
  <phoneticPr fontId="0" type="noConversion"/>
  <printOptions horizontalCentered="1"/>
  <pageMargins left="0.56000000000000005" right="0.71" top="0.81" bottom="0.24" header="0.56999999999999995" footer="0.55000000000000004"/>
  <pageSetup orientation="portrait" useFirstPageNumber="1" r:id="rId2"/>
  <headerFooter alignWithMargins="0">
    <oddHeader>&amp;CDEPARTMENT DETAIL</oddHeader>
    <oddFooter>&amp;CPage 11&amp;R&amp;D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</sheetPr>
  <dimension ref="A2:F47"/>
  <sheetViews>
    <sheetView zoomScaleNormal="100" workbookViewId="0">
      <selection activeCell="E20" sqref="E20"/>
    </sheetView>
  </sheetViews>
  <sheetFormatPr defaultColWidth="12.42578125" defaultRowHeight="18.75" customHeight="1" x14ac:dyDescent="0.2"/>
  <cols>
    <col min="1" max="1" width="9.5703125" style="4" customWidth="1"/>
    <col min="2" max="2" width="24.140625" customWidth="1"/>
    <col min="3" max="5" width="18.42578125" style="7" customWidth="1"/>
  </cols>
  <sheetData>
    <row r="2" spans="1:6" s="2" customFormat="1" ht="15" customHeight="1" x14ac:dyDescent="0.2">
      <c r="A2" s="11"/>
      <c r="B2" s="80"/>
      <c r="C2" s="79" t="s">
        <v>343</v>
      </c>
      <c r="D2" s="79" t="s">
        <v>353</v>
      </c>
      <c r="E2" s="79" t="s">
        <v>362</v>
      </c>
    </row>
    <row r="3" spans="1:6" s="3" customFormat="1" ht="15" customHeight="1" x14ac:dyDescent="0.2">
      <c r="A3" s="13" t="s">
        <v>42</v>
      </c>
      <c r="B3" s="81" t="s">
        <v>41</v>
      </c>
      <c r="C3" s="76" t="s">
        <v>103</v>
      </c>
      <c r="D3" s="76" t="s">
        <v>103</v>
      </c>
      <c r="E3" s="76" t="s">
        <v>352</v>
      </c>
    </row>
    <row r="4" spans="1:6" s="7" customFormat="1" ht="15" customHeight="1" x14ac:dyDescent="0.2">
      <c r="A4" s="23" t="s">
        <v>55</v>
      </c>
      <c r="B4" s="6"/>
      <c r="C4" s="15"/>
      <c r="D4" s="15"/>
      <c r="E4" s="15"/>
    </row>
    <row r="5" spans="1:6" s="7" customFormat="1" ht="15" customHeight="1" x14ac:dyDescent="0.2">
      <c r="A5" s="18">
        <v>127</v>
      </c>
      <c r="B5" s="19" t="s">
        <v>75</v>
      </c>
      <c r="C5" s="84">
        <f>+'Pres 125 Advance 126 Res 127'!C35</f>
        <v>67513</v>
      </c>
      <c r="D5" s="84">
        <f>+'Pres 125 Advance 126 Res 127'!D35</f>
        <v>57717</v>
      </c>
      <c r="E5" s="84">
        <f>+'Pres 125 Advance 126 Res 127'!E35</f>
        <v>57717</v>
      </c>
      <c r="F5" s="162"/>
    </row>
    <row r="6" spans="1:6" ht="15" customHeight="1" x14ac:dyDescent="0.2">
      <c r="A6" s="10">
        <v>128</v>
      </c>
      <c r="B6" s="1" t="s">
        <v>46</v>
      </c>
      <c r="C6" s="66">
        <f>'Ac Ad 128 Admin 129 and HR 130 '!C7</f>
        <v>181500</v>
      </c>
      <c r="D6" s="66">
        <f>'Ac Ad 128 Admin 129 and HR 130 '!D7</f>
        <v>242545</v>
      </c>
      <c r="E6" s="66">
        <f>'Ac Ad 128 Admin 129 and HR 130 '!E7</f>
        <v>242545</v>
      </c>
      <c r="F6" s="162"/>
    </row>
    <row r="7" spans="1:6" ht="15" customHeight="1" x14ac:dyDescent="0.2">
      <c r="A7" s="10">
        <v>141</v>
      </c>
      <c r="B7" s="89" t="s">
        <v>47</v>
      </c>
      <c r="C7" s="66">
        <f>+'141 Inst, 142 Nurs, 144'!C16</f>
        <v>2126620</v>
      </c>
      <c r="D7" s="66">
        <f>+'141 Inst, 142 Nurs, 144'!D16</f>
        <v>2041620</v>
      </c>
      <c r="E7" s="66">
        <f>+'141 Inst, 142 Nurs, 144'!E16</f>
        <v>2026620</v>
      </c>
      <c r="F7" s="162"/>
    </row>
    <row r="8" spans="1:6" ht="15" customHeight="1" x14ac:dyDescent="0.2">
      <c r="A8" s="10">
        <v>142</v>
      </c>
      <c r="B8" s="89" t="s">
        <v>125</v>
      </c>
      <c r="C8" s="66">
        <f>+'141 Inst, 142 Nurs, 144'!C29</f>
        <v>311211</v>
      </c>
      <c r="D8" s="66">
        <f>+'141 Inst, 142 Nurs, 144'!D29</f>
        <v>298103</v>
      </c>
      <c r="E8" s="66">
        <f>+'141 Inst, 142 Nurs, 144'!E29</f>
        <v>307603</v>
      </c>
      <c r="F8" s="162"/>
    </row>
    <row r="9" spans="1:6" ht="15" customHeight="1" x14ac:dyDescent="0.2">
      <c r="A9" s="10">
        <v>144</v>
      </c>
      <c r="B9" s="19" t="s">
        <v>126</v>
      </c>
      <c r="C9" s="66">
        <f>+'141 Inst, 142 Nurs, 144'!C44</f>
        <v>56600</v>
      </c>
      <c r="D9" s="66">
        <f>+'141 Inst, 142 Nurs, 144'!D44</f>
        <v>63000</v>
      </c>
      <c r="E9" s="66">
        <f>+'141 Inst, 142 Nurs, 144'!E44</f>
        <v>65000</v>
      </c>
      <c r="F9" s="162"/>
    </row>
    <row r="10" spans="1:6" ht="15" customHeight="1" x14ac:dyDescent="0.2">
      <c r="A10" s="10">
        <v>145</v>
      </c>
      <c r="B10" s="1" t="s">
        <v>69</v>
      </c>
      <c r="C10" s="66">
        <f>+'145 ISC Con Ed 155 CE Ins 156'!C9</f>
        <v>139050</v>
      </c>
      <c r="D10" s="66">
        <f>+'145 ISC Con Ed 155 CE Ins 156'!D9</f>
        <v>130268</v>
      </c>
      <c r="E10" s="66">
        <f>+'145 ISC Con Ed 155 CE Ins 156'!E9</f>
        <v>130268</v>
      </c>
      <c r="F10" s="162"/>
    </row>
    <row r="11" spans="1:6" ht="15" customHeight="1" x14ac:dyDescent="0.2">
      <c r="A11" s="10">
        <v>146</v>
      </c>
      <c r="B11" s="57" t="s">
        <v>371</v>
      </c>
      <c r="C11" s="66">
        <f>+'Schol 135 Fin 139 Ceng 146'!C34</f>
        <v>15000</v>
      </c>
      <c r="D11" s="66">
        <f>+'Schol 135 Fin 139 Ceng 146'!D34</f>
        <v>168600</v>
      </c>
      <c r="E11" s="66">
        <f>+'Schol 135 Fin 139 Ceng 146'!E34</f>
        <v>231000</v>
      </c>
      <c r="F11" s="162"/>
    </row>
    <row r="12" spans="1:6" ht="15" customHeight="1" x14ac:dyDescent="0.2">
      <c r="A12" s="10">
        <v>155</v>
      </c>
      <c r="B12" s="19" t="s">
        <v>310</v>
      </c>
      <c r="C12" s="66">
        <f>+'145 ISC Con Ed 155 CE Ins 156'!C26</f>
        <v>368168</v>
      </c>
      <c r="D12" s="66">
        <f>+'145 ISC Con Ed 155 CE Ins 156'!D26</f>
        <v>355738</v>
      </c>
      <c r="E12" s="66">
        <f>+'145 ISC Con Ed 155 CE Ins 156'!E26</f>
        <v>371238</v>
      </c>
      <c r="F12" s="162"/>
    </row>
    <row r="13" spans="1:6" ht="15" customHeight="1" x14ac:dyDescent="0.2">
      <c r="A13" s="10">
        <v>156</v>
      </c>
      <c r="B13" s="89" t="s">
        <v>135</v>
      </c>
      <c r="C13" s="66">
        <f>+'145 ISC Con Ed 155 CE Ins 156'!C35</f>
        <v>225000</v>
      </c>
      <c r="D13" s="66">
        <f>+'145 ISC Con Ed 155 CE Ins 156'!D35</f>
        <v>225000</v>
      </c>
      <c r="E13" s="66">
        <f>+'145 ISC Con Ed 155 CE Ins 156'!E35</f>
        <v>225000</v>
      </c>
      <c r="F13" s="162"/>
    </row>
    <row r="14" spans="1:6" ht="15" customHeight="1" x14ac:dyDescent="0.35">
      <c r="A14" s="10">
        <v>173</v>
      </c>
      <c r="B14" s="1" t="s">
        <v>48</v>
      </c>
      <c r="C14" s="82">
        <f>+'Lib 173 Ins 184 Misc 185'!C13</f>
        <v>98663</v>
      </c>
      <c r="D14" s="82">
        <f>+'Lib 173 Ins 184 Misc 185'!D13</f>
        <v>100767</v>
      </c>
      <c r="E14" s="82">
        <f>+'Lib 173 Ins 184 Misc 185'!E13</f>
        <v>100767</v>
      </c>
      <c r="F14" s="162"/>
    </row>
    <row r="15" spans="1:6" s="2" customFormat="1" ht="15" customHeight="1" x14ac:dyDescent="0.2">
      <c r="A15" s="24" t="s">
        <v>52</v>
      </c>
      <c r="B15" s="3"/>
      <c r="C15" s="85">
        <f>SUM(C5:C14)</f>
        <v>3589325</v>
      </c>
      <c r="D15" s="85">
        <f>SUM(D5:D14)</f>
        <v>3683358</v>
      </c>
      <c r="E15" s="85">
        <f>SUM(E5:E14)</f>
        <v>3757758</v>
      </c>
      <c r="F15" s="162"/>
    </row>
    <row r="16" spans="1:6" ht="10.5" customHeight="1" x14ac:dyDescent="0.2">
      <c r="A16" s="10"/>
      <c r="B16" s="1"/>
      <c r="C16" s="66"/>
      <c r="D16" s="66"/>
      <c r="E16" s="66"/>
      <c r="F16" s="162"/>
    </row>
    <row r="17" spans="1:6" s="7" customFormat="1" ht="15" customHeight="1" x14ac:dyDescent="0.2">
      <c r="A17" s="23" t="s">
        <v>53</v>
      </c>
      <c r="B17" s="6"/>
      <c r="C17" s="15"/>
      <c r="D17" s="15"/>
      <c r="E17" s="15"/>
      <c r="F17" s="162"/>
    </row>
    <row r="18" spans="1:6" ht="15" customHeight="1" x14ac:dyDescent="0.2">
      <c r="A18" s="10">
        <v>132</v>
      </c>
      <c r="B18" s="1" t="s">
        <v>45</v>
      </c>
      <c r="C18" s="66">
        <f>+' Payroll 131 IT 132 '!C21</f>
        <v>621235</v>
      </c>
      <c r="D18" s="66">
        <f>+' Payroll 131 IT 132 '!D21</f>
        <v>638401</v>
      </c>
      <c r="E18" s="66">
        <f>+' Payroll 131 IT 132 '!E21</f>
        <v>603401</v>
      </c>
      <c r="F18" s="162"/>
    </row>
    <row r="19" spans="1:6" ht="15" customHeight="1" x14ac:dyDescent="0.2">
      <c r="A19" s="10">
        <v>133</v>
      </c>
      <c r="B19" s="1" t="s">
        <v>71</v>
      </c>
      <c r="C19" s="66">
        <f>+'Stu 133, 134, 137, 138'!C14</f>
        <v>283172</v>
      </c>
      <c r="D19" s="66">
        <f>+'Stu 133, 134, 137, 138'!D14</f>
        <v>280551</v>
      </c>
      <c r="E19" s="66">
        <f>+'Stu 133, 134, 137, 138'!E14</f>
        <v>280551</v>
      </c>
      <c r="F19" s="162"/>
    </row>
    <row r="20" spans="1:6" ht="15" customHeight="1" x14ac:dyDescent="0.2">
      <c r="A20" s="10">
        <v>134</v>
      </c>
      <c r="B20" s="1" t="s">
        <v>85</v>
      </c>
      <c r="C20" s="84">
        <f>+'Stu 133, 134, 137, 138'!C23</f>
        <v>124793</v>
      </c>
      <c r="D20" s="84">
        <f>+'Stu 133, 134, 137, 138'!D23</f>
        <v>133148</v>
      </c>
      <c r="E20" s="84">
        <f>+'Stu 133, 134, 137, 138'!E23</f>
        <v>133148</v>
      </c>
      <c r="F20" s="162"/>
    </row>
    <row r="21" spans="1:6" ht="15" customHeight="1" x14ac:dyDescent="0.2">
      <c r="A21" s="10">
        <v>135</v>
      </c>
      <c r="B21" s="89" t="s">
        <v>136</v>
      </c>
      <c r="C21" s="84">
        <f>+'Schol 135 Fin 139 Ceng 146'!C8</f>
        <v>75000</v>
      </c>
      <c r="D21" s="84">
        <f>+'Schol 135 Fin 139 Ceng 146'!D8</f>
        <v>75000</v>
      </c>
      <c r="E21" s="84">
        <f>+'Schol 135 Fin 139 Ceng 146'!E8</f>
        <v>75000</v>
      </c>
      <c r="F21" s="162"/>
    </row>
    <row r="22" spans="1:6" ht="15" customHeight="1" x14ac:dyDescent="0.2">
      <c r="A22" s="10">
        <v>137</v>
      </c>
      <c r="B22" s="89" t="s">
        <v>124</v>
      </c>
      <c r="C22" s="84">
        <f>+'Stu 133, 134, 137, 138'!C28</f>
        <v>10000</v>
      </c>
      <c r="D22" s="84">
        <f>+'Stu 133, 134, 137, 138'!D28</f>
        <v>10000</v>
      </c>
      <c r="E22" s="84">
        <f>+'Stu 133, 134, 137, 138'!E28</f>
        <v>10000</v>
      </c>
      <c r="F22" s="162"/>
    </row>
    <row r="23" spans="1:6" ht="15" customHeight="1" x14ac:dyDescent="0.35">
      <c r="A23" s="10">
        <v>138</v>
      </c>
      <c r="B23" s="31" t="s">
        <v>119</v>
      </c>
      <c r="C23" s="82">
        <f>+'Stu 133, 134, 137, 138'!C35</f>
        <v>74000</v>
      </c>
      <c r="D23" s="82">
        <f>+'Stu 133, 134, 137, 138'!D35</f>
        <v>82000</v>
      </c>
      <c r="E23" s="82">
        <f>+'Stu 133, 134, 137, 138'!E35</f>
        <v>82000</v>
      </c>
      <c r="F23" s="162"/>
    </row>
    <row r="24" spans="1:6" s="9" customFormat="1" ht="15" customHeight="1" x14ac:dyDescent="0.2">
      <c r="A24" s="24" t="s">
        <v>52</v>
      </c>
      <c r="B24" s="8"/>
      <c r="C24" s="16">
        <f>SUM(C18:C23)</f>
        <v>1188200</v>
      </c>
      <c r="D24" s="16">
        <f t="shared" ref="D24:E24" si="0">SUM(D18:D23)</f>
        <v>1219100</v>
      </c>
      <c r="E24" s="16">
        <f t="shared" si="0"/>
        <v>1184100</v>
      </c>
      <c r="F24" s="162"/>
    </row>
    <row r="25" spans="1:6" s="7" customFormat="1" ht="12.75" customHeight="1" x14ac:dyDescent="0.2">
      <c r="A25" s="12"/>
      <c r="B25" s="6"/>
      <c r="C25" s="15"/>
      <c r="D25" s="15"/>
      <c r="E25" s="15"/>
      <c r="F25" s="162"/>
    </row>
    <row r="26" spans="1:6" s="7" customFormat="1" ht="15" customHeight="1" x14ac:dyDescent="0.2">
      <c r="A26" s="23" t="s">
        <v>54</v>
      </c>
      <c r="B26" s="6"/>
      <c r="C26" s="15"/>
      <c r="D26" s="15"/>
      <c r="E26" s="15"/>
      <c r="F26" s="162"/>
    </row>
    <row r="27" spans="1:6" ht="15" customHeight="1" x14ac:dyDescent="0.2">
      <c r="A27" s="10">
        <v>125</v>
      </c>
      <c r="B27" s="1" t="s">
        <v>43</v>
      </c>
      <c r="C27" s="66">
        <f>'Pres 125 Advance 126 Res 127'!C11</f>
        <v>239688</v>
      </c>
      <c r="D27" s="66">
        <f>'Pres 125 Advance 126 Res 127'!D11</f>
        <v>303563</v>
      </c>
      <c r="E27" s="66">
        <f>'Pres 125 Advance 126 Res 127'!E11</f>
        <v>303563</v>
      </c>
      <c r="F27" s="162"/>
    </row>
    <row r="28" spans="1:6" ht="15" customHeight="1" x14ac:dyDescent="0.2">
      <c r="A28" s="10">
        <v>126</v>
      </c>
      <c r="B28" s="1" t="s">
        <v>70</v>
      </c>
      <c r="C28" s="66">
        <f>'Pres 125 Advance 126 Res 127'!C23</f>
        <v>124088</v>
      </c>
      <c r="D28" s="66">
        <f>'Pres 125 Advance 126 Res 127'!D23</f>
        <v>125222</v>
      </c>
      <c r="E28" s="66">
        <f>'Pres 125 Advance 126 Res 127'!E23</f>
        <v>125222</v>
      </c>
      <c r="F28" s="162"/>
    </row>
    <row r="29" spans="1:6" ht="15" customHeight="1" x14ac:dyDescent="0.2">
      <c r="A29" s="10">
        <v>129</v>
      </c>
      <c r="B29" s="1" t="s">
        <v>35</v>
      </c>
      <c r="C29" s="66">
        <f>'Ac Ad 128 Admin 129 and HR 130 '!C17</f>
        <v>151963</v>
      </c>
      <c r="D29" s="66">
        <f>'Ac Ad 128 Admin 129 and HR 130 '!D17</f>
        <v>148074</v>
      </c>
      <c r="E29" s="66">
        <f>'Ac Ad 128 Admin 129 and HR 130 '!E17</f>
        <v>148054</v>
      </c>
      <c r="F29" s="162"/>
    </row>
    <row r="30" spans="1:6" ht="15" customHeight="1" x14ac:dyDescent="0.2">
      <c r="A30" s="10">
        <v>130</v>
      </c>
      <c r="B30" s="89" t="s">
        <v>121</v>
      </c>
      <c r="C30" s="66">
        <f>+'Ac Ad 128 Admin 129 and HR 130 '!C30</f>
        <v>181333</v>
      </c>
      <c r="D30" s="66">
        <f>+'Ac Ad 128 Admin 129 and HR 130 '!D30</f>
        <v>183780</v>
      </c>
      <c r="E30" s="66">
        <f>+'Ac Ad 128 Admin 129 and HR 130 '!E30</f>
        <v>186780</v>
      </c>
      <c r="F30" s="162"/>
    </row>
    <row r="31" spans="1:6" ht="15" customHeight="1" x14ac:dyDescent="0.2">
      <c r="A31" s="10">
        <v>131</v>
      </c>
      <c r="B31" s="89" t="s">
        <v>122</v>
      </c>
      <c r="C31" s="66">
        <f>+' Payroll 131 IT 132 '!C9</f>
        <v>1792416</v>
      </c>
      <c r="D31" s="66">
        <f>+' Payroll 131 IT 132 '!D9</f>
        <v>1702662</v>
      </c>
      <c r="E31" s="66">
        <f>+' Payroll 131 IT 132 '!E9</f>
        <v>1704935</v>
      </c>
      <c r="F31" s="162"/>
    </row>
    <row r="32" spans="1:6" ht="15" customHeight="1" x14ac:dyDescent="0.35">
      <c r="A32" s="10">
        <v>139</v>
      </c>
      <c r="B32" s="1" t="s">
        <v>44</v>
      </c>
      <c r="C32" s="82">
        <f>+'Schol 135 Fin 139 Ceng 146'!C25</f>
        <v>416086</v>
      </c>
      <c r="D32" s="82">
        <f>+'Schol 135 Fin 139 Ceng 146'!D25</f>
        <v>382825</v>
      </c>
      <c r="E32" s="82">
        <f>+'Schol 135 Fin 139 Ceng 146'!E25</f>
        <v>382825</v>
      </c>
      <c r="F32" s="162"/>
    </row>
    <row r="33" spans="1:6" s="2" customFormat="1" ht="15" customHeight="1" x14ac:dyDescent="0.2">
      <c r="A33" s="24" t="s">
        <v>52</v>
      </c>
      <c r="B33" s="3"/>
      <c r="C33" s="85">
        <f>SUM(C27:C32)</f>
        <v>2905574</v>
      </c>
      <c r="D33" s="85">
        <f t="shared" ref="D33:E33" si="1">SUM(D27:D32)</f>
        <v>2846126</v>
      </c>
      <c r="E33" s="85">
        <f t="shared" si="1"/>
        <v>2851379</v>
      </c>
      <c r="F33" s="162"/>
    </row>
    <row r="34" spans="1:6" ht="11.25" customHeight="1" x14ac:dyDescent="0.2">
      <c r="A34" s="10"/>
      <c r="B34" s="1"/>
      <c r="C34" s="66"/>
      <c r="D34" s="66"/>
      <c r="E34" s="66"/>
      <c r="F34" s="162"/>
    </row>
    <row r="35" spans="1:6" ht="15" customHeight="1" x14ac:dyDescent="0.2">
      <c r="A35" s="23" t="s">
        <v>56</v>
      </c>
      <c r="B35" s="1"/>
      <c r="C35" s="15"/>
      <c r="D35" s="15"/>
      <c r="E35" s="15"/>
      <c r="F35" s="162"/>
    </row>
    <row r="36" spans="1:6" ht="15" customHeight="1" x14ac:dyDescent="0.2">
      <c r="A36" s="10">
        <v>184</v>
      </c>
      <c r="B36" s="19" t="s">
        <v>127</v>
      </c>
      <c r="C36" s="66">
        <f>+'Lib 173 Ins 184 Misc 185'!C22</f>
        <v>279000</v>
      </c>
      <c r="D36" s="66">
        <f>+'Lib 173 Ins 184 Misc 185'!D22</f>
        <v>281000</v>
      </c>
      <c r="E36" s="66">
        <f>+'Lib 173 Ins 184 Misc 185'!E22</f>
        <v>281000</v>
      </c>
      <c r="F36" s="162"/>
    </row>
    <row r="37" spans="1:6" ht="15" customHeight="1" x14ac:dyDescent="0.2">
      <c r="A37" s="10">
        <v>185</v>
      </c>
      <c r="B37" s="1" t="s">
        <v>51</v>
      </c>
      <c r="C37" s="66">
        <f>'Lib 173 Ins 184 Misc 185'!C32</f>
        <v>196000</v>
      </c>
      <c r="D37" s="66">
        <f>'Lib 173 Ins 184 Misc 185'!D32</f>
        <v>223000</v>
      </c>
      <c r="E37" s="66">
        <f>'Lib 173 Ins 184 Misc 185'!E32</f>
        <v>324000</v>
      </c>
      <c r="F37" s="162"/>
    </row>
    <row r="38" spans="1:6" ht="15" customHeight="1" x14ac:dyDescent="0.2">
      <c r="A38" s="10">
        <v>186</v>
      </c>
      <c r="B38" s="1" t="s">
        <v>49</v>
      </c>
      <c r="C38" s="84">
        <f>'Plant 186 Util 187 Debt 188  '!C21</f>
        <v>562716</v>
      </c>
      <c r="D38" s="84">
        <f>'Plant 186 Util 187 Debt 188  '!D21</f>
        <v>594326</v>
      </c>
      <c r="E38" s="84">
        <f>'Plant 186 Util 187 Debt 188  '!E21</f>
        <v>590501</v>
      </c>
      <c r="F38" s="162"/>
    </row>
    <row r="39" spans="1:6" ht="15" customHeight="1" x14ac:dyDescent="0.2">
      <c r="A39" s="10">
        <v>187</v>
      </c>
      <c r="B39" s="89" t="s">
        <v>128</v>
      </c>
      <c r="C39" s="84">
        <f>+'Plant 186 Util 187 Debt 188  '!C32</f>
        <v>427000</v>
      </c>
      <c r="D39" s="84">
        <f>+'Plant 186 Util 187 Debt 188  '!D32</f>
        <v>417000</v>
      </c>
      <c r="E39" s="84">
        <f>+'Plant 186 Util 187 Debt 188  '!E32</f>
        <v>449500</v>
      </c>
      <c r="F39" s="162"/>
    </row>
    <row r="40" spans="1:6" ht="15" customHeight="1" x14ac:dyDescent="0.35">
      <c r="A40" s="10">
        <v>188</v>
      </c>
      <c r="B40" s="89" t="s">
        <v>174</v>
      </c>
      <c r="C40" s="82">
        <f>+'Plant 186 Util 187 Debt 188  '!C37</f>
        <v>27100</v>
      </c>
      <c r="D40" s="82">
        <f>+'Plant 186 Util 187 Debt 188  '!D37</f>
        <v>27500</v>
      </c>
      <c r="E40" s="82">
        <f>+'Plant 186 Util 187 Debt 188  '!E37</f>
        <v>27500</v>
      </c>
      <c r="F40" s="162"/>
    </row>
    <row r="41" spans="1:6" s="2" customFormat="1" ht="15" customHeight="1" x14ac:dyDescent="0.2">
      <c r="A41" s="24" t="s">
        <v>52</v>
      </c>
      <c r="B41" s="3"/>
      <c r="C41" s="85">
        <f>SUM(C36:C40)</f>
        <v>1491816</v>
      </c>
      <c r="D41" s="85">
        <f t="shared" ref="D41:E41" si="2">SUM(D36:D40)</f>
        <v>1542826</v>
      </c>
      <c r="E41" s="85">
        <f t="shared" si="2"/>
        <v>1672501</v>
      </c>
      <c r="F41" s="162"/>
    </row>
    <row r="42" spans="1:6" ht="11.25" customHeight="1" x14ac:dyDescent="0.2">
      <c r="A42" s="10"/>
      <c r="B42" s="1"/>
      <c r="C42" s="15"/>
      <c r="D42" s="15"/>
      <c r="E42" s="15"/>
    </row>
    <row r="43" spans="1:6" ht="15" customHeight="1" x14ac:dyDescent="0.2">
      <c r="A43" s="10"/>
      <c r="B43" s="1"/>
      <c r="C43" s="66"/>
      <c r="D43" s="66"/>
      <c r="E43" s="66"/>
    </row>
    <row r="44" spans="1:6" s="2" customFormat="1" ht="15" customHeight="1" x14ac:dyDescent="0.2">
      <c r="A44" s="13"/>
      <c r="B44" s="14" t="s">
        <v>50</v>
      </c>
      <c r="C44" s="86">
        <f>+C41+C33+C24+C15</f>
        <v>9174915</v>
      </c>
      <c r="D44" s="86">
        <f t="shared" ref="D44:E44" si="3">+D41+D33+D24+D15</f>
        <v>9291410</v>
      </c>
      <c r="E44" s="86">
        <f t="shared" si="3"/>
        <v>9465738</v>
      </c>
    </row>
    <row r="46" spans="1:6" ht="18.75" customHeight="1" x14ac:dyDescent="0.2">
      <c r="A46" s="91" t="s">
        <v>120</v>
      </c>
    </row>
    <row r="47" spans="1:6" ht="18.75" customHeight="1" x14ac:dyDescent="0.2">
      <c r="B47" t="s">
        <v>1</v>
      </c>
    </row>
  </sheetData>
  <customSheetViews>
    <customSheetView guid="{4147015E-69A8-4405-9D00-C40C6AD526E2}" showPageBreaks="1" printArea="1" topLeftCell="A31">
      <selection activeCell="D34" sqref="D34"/>
      <pageMargins left="0.47" right="0.3" top="1.0900000000000001" bottom="0.54" header="0.39" footer="0.3"/>
      <printOptions horizontalCentered="1"/>
      <pageSetup orientation="portrait" r:id="rId1"/>
      <headerFooter alignWithMargins="0">
        <oddHeader>&amp;C&amp;"Arial,Bold"&amp;14
 DISPLAY BY DEPARTMENT</oddHeader>
        <oddFooter>&amp;CPage 2&amp;R&amp;D</oddFooter>
      </headerFooter>
    </customSheetView>
  </customSheetViews>
  <phoneticPr fontId="0" type="noConversion"/>
  <printOptions horizontalCentered="1"/>
  <pageMargins left="0.47" right="0.3" top="1.0900000000000001" bottom="0.54" header="0.39" footer="0.3"/>
  <pageSetup orientation="portrait" r:id="rId2"/>
  <headerFooter alignWithMargins="0">
    <oddHeader>&amp;C&amp;"Arial,Bold"&amp;14
 DISPLAY BY DEPARTMENT</oddHeader>
    <oddFooter>&amp;CPage 2&amp;R&amp;D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3"/>
  </sheetPr>
  <dimension ref="A2:E42"/>
  <sheetViews>
    <sheetView zoomScaleNormal="100" workbookViewId="0">
      <selection activeCell="E17" sqref="E17"/>
    </sheetView>
  </sheetViews>
  <sheetFormatPr defaultColWidth="9.140625" defaultRowHeight="18" customHeight="1" x14ac:dyDescent="0.2"/>
  <cols>
    <col min="1" max="1" width="13.5703125" style="20" customWidth="1"/>
    <col min="2" max="2" width="23.28515625" style="6" customWidth="1"/>
    <col min="3" max="5" width="15.28515625" style="102" customWidth="1"/>
    <col min="6" max="16384" width="9.140625" style="6"/>
  </cols>
  <sheetData>
    <row r="2" spans="1:5" ht="18" customHeight="1" x14ac:dyDescent="0.2">
      <c r="A2" s="174" t="s">
        <v>305</v>
      </c>
      <c r="B2" s="175"/>
      <c r="C2" s="175"/>
      <c r="D2" s="175"/>
      <c r="E2" s="176"/>
    </row>
    <row r="3" spans="1:5" ht="18" customHeight="1" x14ac:dyDescent="0.2">
      <c r="A3" s="36"/>
      <c r="B3" s="112"/>
      <c r="C3" s="79" t="s">
        <v>343</v>
      </c>
      <c r="D3" s="79" t="s">
        <v>353</v>
      </c>
      <c r="E3" s="79" t="s">
        <v>362</v>
      </c>
    </row>
    <row r="4" spans="1:5" ht="18" customHeight="1" x14ac:dyDescent="0.2">
      <c r="A4" s="104" t="s">
        <v>323</v>
      </c>
      <c r="B4" s="104" t="s">
        <v>0</v>
      </c>
      <c r="C4" s="76" t="s">
        <v>103</v>
      </c>
      <c r="D4" s="76" t="s">
        <v>103</v>
      </c>
      <c r="E4" s="76" t="s">
        <v>352</v>
      </c>
    </row>
    <row r="5" spans="1:5" s="17" customFormat="1" ht="18" customHeight="1" x14ac:dyDescent="0.2">
      <c r="A5" s="42" t="s">
        <v>210</v>
      </c>
      <c r="B5" s="15" t="s">
        <v>65</v>
      </c>
      <c r="C5" s="98">
        <v>180838</v>
      </c>
      <c r="D5" s="98">
        <v>208888</v>
      </c>
      <c r="E5" s="98">
        <v>208888</v>
      </c>
    </row>
    <row r="6" spans="1:5" s="17" customFormat="1" ht="18" customHeight="1" x14ac:dyDescent="0.2">
      <c r="A6" s="141" t="s">
        <v>327</v>
      </c>
      <c r="B6" s="110" t="s">
        <v>83</v>
      </c>
      <c r="C6" s="97">
        <v>51000</v>
      </c>
      <c r="D6" s="97">
        <v>52275</v>
      </c>
      <c r="E6" s="97">
        <v>52275</v>
      </c>
    </row>
    <row r="7" spans="1:5" s="17" customFormat="1" ht="18" customHeight="1" x14ac:dyDescent="0.2">
      <c r="A7" s="42" t="s">
        <v>212</v>
      </c>
      <c r="B7" s="110" t="s">
        <v>7</v>
      </c>
      <c r="C7" s="99">
        <v>350</v>
      </c>
      <c r="D7" s="99">
        <v>400</v>
      </c>
      <c r="E7" s="99">
        <v>400</v>
      </c>
    </row>
    <row r="8" spans="1:5" s="17" customFormat="1" ht="18" customHeight="1" x14ac:dyDescent="0.2">
      <c r="A8" s="42" t="s">
        <v>213</v>
      </c>
      <c r="B8" s="110" t="s">
        <v>19</v>
      </c>
      <c r="C8" s="99">
        <v>0</v>
      </c>
      <c r="D8" s="99">
        <v>0</v>
      </c>
      <c r="E8" s="99">
        <v>0</v>
      </c>
    </row>
    <row r="9" spans="1:5" s="17" customFormat="1" ht="18" customHeight="1" x14ac:dyDescent="0.2">
      <c r="A9" s="42" t="s">
        <v>209</v>
      </c>
      <c r="B9" s="111" t="s">
        <v>214</v>
      </c>
      <c r="C9" s="98">
        <v>5000</v>
      </c>
      <c r="D9" s="98">
        <v>6000</v>
      </c>
      <c r="E9" s="98">
        <v>6000</v>
      </c>
    </row>
    <row r="10" spans="1:5" s="17" customFormat="1" ht="18" customHeight="1" x14ac:dyDescent="0.2">
      <c r="A10" s="42" t="s">
        <v>211</v>
      </c>
      <c r="B10" s="136" t="s">
        <v>359</v>
      </c>
      <c r="C10" s="118">
        <v>2500</v>
      </c>
      <c r="D10" s="118">
        <v>36000</v>
      </c>
      <c r="E10" s="118">
        <v>36000</v>
      </c>
    </row>
    <row r="11" spans="1:5" ht="18" customHeight="1" x14ac:dyDescent="0.2">
      <c r="A11" s="37"/>
      <c r="B11" s="104" t="s">
        <v>32</v>
      </c>
      <c r="C11" s="53">
        <f>SUM(C5:C10)</f>
        <v>239688</v>
      </c>
      <c r="D11" s="53">
        <f t="shared" ref="D11:E11" si="0">SUM(D5:D10)</f>
        <v>303563</v>
      </c>
      <c r="E11" s="53">
        <f t="shared" si="0"/>
        <v>303563</v>
      </c>
    </row>
    <row r="12" spans="1:5" ht="18" customHeight="1" x14ac:dyDescent="0.2">
      <c r="B12" s="21"/>
      <c r="C12" s="90"/>
      <c r="D12" s="90"/>
      <c r="E12" s="90"/>
    </row>
    <row r="13" spans="1:5" ht="17.25" customHeight="1" x14ac:dyDescent="0.2">
      <c r="C13" s="100"/>
      <c r="D13" s="100"/>
      <c r="E13" s="100"/>
    </row>
    <row r="14" spans="1:5" ht="18" customHeight="1" x14ac:dyDescent="0.2">
      <c r="A14" s="174" t="s">
        <v>226</v>
      </c>
      <c r="B14" s="175"/>
      <c r="C14" s="175"/>
      <c r="D14" s="175"/>
      <c r="E14" s="176"/>
    </row>
    <row r="15" spans="1:5" ht="18" customHeight="1" x14ac:dyDescent="0.2">
      <c r="A15" s="36"/>
      <c r="B15" s="112"/>
      <c r="C15" s="79" t="s">
        <v>343</v>
      </c>
      <c r="D15" s="79" t="s">
        <v>353</v>
      </c>
      <c r="E15" s="79" t="s">
        <v>362</v>
      </c>
    </row>
    <row r="16" spans="1:5" ht="18" customHeight="1" x14ac:dyDescent="0.2">
      <c r="A16" s="104" t="s">
        <v>323</v>
      </c>
      <c r="B16" s="104" t="s">
        <v>0</v>
      </c>
      <c r="C16" s="76" t="s">
        <v>103</v>
      </c>
      <c r="D16" s="76" t="s">
        <v>103</v>
      </c>
      <c r="E16" s="76" t="s">
        <v>352</v>
      </c>
    </row>
    <row r="17" spans="1:5" ht="18" customHeight="1" x14ac:dyDescent="0.2">
      <c r="A17" s="40" t="s">
        <v>215</v>
      </c>
      <c r="B17" s="135" t="s">
        <v>65</v>
      </c>
      <c r="C17" s="96">
        <v>82238</v>
      </c>
      <c r="D17" s="96">
        <v>83472</v>
      </c>
      <c r="E17" s="96">
        <v>83472</v>
      </c>
    </row>
    <row r="18" spans="1:5" ht="18" customHeight="1" x14ac:dyDescent="0.2">
      <c r="A18" s="40" t="s">
        <v>216</v>
      </c>
      <c r="B18" s="110" t="s">
        <v>7</v>
      </c>
      <c r="C18" s="97">
        <v>250</v>
      </c>
      <c r="D18" s="97">
        <v>250</v>
      </c>
      <c r="E18" s="97">
        <v>250</v>
      </c>
    </row>
    <row r="19" spans="1:5" ht="18" customHeight="1" x14ac:dyDescent="0.2">
      <c r="A19" s="42" t="s">
        <v>219</v>
      </c>
      <c r="B19" s="111" t="s">
        <v>214</v>
      </c>
      <c r="C19" s="101">
        <v>1000</v>
      </c>
      <c r="D19" s="101">
        <v>1000</v>
      </c>
      <c r="E19" s="101">
        <v>1000</v>
      </c>
    </row>
    <row r="20" spans="1:5" ht="18" customHeight="1" x14ac:dyDescent="0.2">
      <c r="A20" s="141" t="s">
        <v>328</v>
      </c>
      <c r="B20" s="111" t="s">
        <v>70</v>
      </c>
      <c r="C20" s="101">
        <f>1425*12</f>
        <v>17100</v>
      </c>
      <c r="D20" s="101">
        <f t="shared" ref="D20:E20" si="1">1425*12</f>
        <v>17100</v>
      </c>
      <c r="E20" s="101">
        <f t="shared" si="1"/>
        <v>17100</v>
      </c>
    </row>
    <row r="21" spans="1:5" ht="18" customHeight="1" x14ac:dyDescent="0.2">
      <c r="A21" s="141" t="s">
        <v>218</v>
      </c>
      <c r="B21" s="110" t="s">
        <v>60</v>
      </c>
      <c r="C21" s="101">
        <v>6000</v>
      </c>
      <c r="D21" s="101">
        <v>6000</v>
      </c>
      <c r="E21" s="101">
        <v>6000</v>
      </c>
    </row>
    <row r="22" spans="1:5" ht="18" customHeight="1" x14ac:dyDescent="0.2">
      <c r="A22" s="42" t="s">
        <v>217</v>
      </c>
      <c r="B22" s="110" t="s">
        <v>105</v>
      </c>
      <c r="C22" s="49">
        <v>17500</v>
      </c>
      <c r="D22" s="49">
        <v>17400</v>
      </c>
      <c r="E22" s="49">
        <v>17400</v>
      </c>
    </row>
    <row r="23" spans="1:5" ht="18" customHeight="1" x14ac:dyDescent="0.2">
      <c r="A23" s="37"/>
      <c r="B23" s="104" t="s">
        <v>32</v>
      </c>
      <c r="C23" s="53">
        <f>SUM(C17:C22)</f>
        <v>124088</v>
      </c>
      <c r="D23" s="53">
        <f t="shared" ref="D23:E23" si="2">SUM(D17:D22)</f>
        <v>125222</v>
      </c>
      <c r="E23" s="53">
        <f t="shared" si="2"/>
        <v>125222</v>
      </c>
    </row>
    <row r="24" spans="1:5" ht="18" customHeight="1" x14ac:dyDescent="0.2">
      <c r="B24" s="21"/>
      <c r="C24" s="90"/>
      <c r="D24" s="90"/>
      <c r="E24" s="90"/>
    </row>
    <row r="25" spans="1:5" ht="18.75" customHeight="1" x14ac:dyDescent="0.2">
      <c r="B25" s="17"/>
    </row>
    <row r="26" spans="1:5" ht="18" customHeight="1" x14ac:dyDescent="0.2">
      <c r="A26" s="177" t="s">
        <v>225</v>
      </c>
      <c r="B26" s="178"/>
      <c r="C26" s="178"/>
      <c r="D26" s="178"/>
      <c r="E26" s="179"/>
    </row>
    <row r="27" spans="1:5" ht="18" customHeight="1" x14ac:dyDescent="0.2">
      <c r="A27" s="36"/>
      <c r="B27" s="112"/>
      <c r="C27" s="79" t="s">
        <v>343</v>
      </c>
      <c r="D27" s="79" t="s">
        <v>353</v>
      </c>
      <c r="E27" s="79" t="s">
        <v>362</v>
      </c>
    </row>
    <row r="28" spans="1:5" ht="18" customHeight="1" x14ac:dyDescent="0.2">
      <c r="A28" s="104" t="s">
        <v>323</v>
      </c>
      <c r="B28" s="104" t="s">
        <v>0</v>
      </c>
      <c r="C28" s="76" t="s">
        <v>103</v>
      </c>
      <c r="D28" s="76" t="s">
        <v>103</v>
      </c>
      <c r="E28" s="76" t="s">
        <v>352</v>
      </c>
    </row>
    <row r="29" spans="1:5" ht="18" customHeight="1" x14ac:dyDescent="0.2">
      <c r="A29" s="105" t="s">
        <v>220</v>
      </c>
      <c r="B29" s="22" t="s">
        <v>72</v>
      </c>
      <c r="C29" s="77">
        <v>44163</v>
      </c>
      <c r="D29" s="77">
        <v>45267</v>
      </c>
      <c r="E29" s="77">
        <v>45267</v>
      </c>
    </row>
    <row r="30" spans="1:5" ht="18" customHeight="1" x14ac:dyDescent="0.2">
      <c r="A30" s="105" t="s">
        <v>222</v>
      </c>
      <c r="B30" s="6" t="s">
        <v>86</v>
      </c>
      <c r="C30" s="48">
        <v>6000</v>
      </c>
      <c r="D30" s="48">
        <v>6000</v>
      </c>
      <c r="E30" s="48">
        <v>6000</v>
      </c>
    </row>
    <row r="31" spans="1:5" ht="18" customHeight="1" x14ac:dyDescent="0.2">
      <c r="A31" s="105" t="s">
        <v>304</v>
      </c>
      <c r="B31" s="6" t="s">
        <v>7</v>
      </c>
      <c r="C31" s="51">
        <v>50</v>
      </c>
      <c r="D31" s="51">
        <v>50</v>
      </c>
      <c r="E31" s="51">
        <v>50</v>
      </c>
    </row>
    <row r="32" spans="1:5" ht="18" customHeight="1" x14ac:dyDescent="0.2">
      <c r="A32" s="106" t="s">
        <v>221</v>
      </c>
      <c r="B32" s="17" t="s">
        <v>24</v>
      </c>
      <c r="C32" s="69">
        <v>2200</v>
      </c>
      <c r="D32" s="69">
        <v>2200</v>
      </c>
      <c r="E32" s="69">
        <v>2200</v>
      </c>
    </row>
    <row r="33" spans="1:5" ht="18" customHeight="1" x14ac:dyDescent="0.2">
      <c r="A33" s="106" t="s">
        <v>223</v>
      </c>
      <c r="B33" s="17" t="s">
        <v>20</v>
      </c>
      <c r="C33" s="51">
        <v>100</v>
      </c>
      <c r="D33" s="51">
        <v>0</v>
      </c>
      <c r="E33" s="51">
        <v>0</v>
      </c>
    </row>
    <row r="34" spans="1:5" ht="18" customHeight="1" x14ac:dyDescent="0.2">
      <c r="A34" s="106" t="s">
        <v>224</v>
      </c>
      <c r="B34" s="151" t="s">
        <v>347</v>
      </c>
      <c r="C34" s="49">
        <v>15000</v>
      </c>
      <c r="D34" s="49">
        <v>4200</v>
      </c>
      <c r="E34" s="49">
        <v>4200</v>
      </c>
    </row>
    <row r="35" spans="1:5" ht="18" customHeight="1" x14ac:dyDescent="0.2">
      <c r="A35" s="108"/>
      <c r="B35" s="39" t="s">
        <v>32</v>
      </c>
      <c r="C35" s="52">
        <f>SUM(C29:C34)</f>
        <v>67513</v>
      </c>
      <c r="D35" s="52">
        <f t="shared" ref="D35:E35" si="3">SUM(D29:D34)</f>
        <v>57717</v>
      </c>
      <c r="E35" s="52">
        <f t="shared" si="3"/>
        <v>57717</v>
      </c>
    </row>
    <row r="36" spans="1:5" ht="18" customHeight="1" x14ac:dyDescent="0.2">
      <c r="A36" s="6"/>
    </row>
    <row r="37" spans="1:5" ht="18" customHeight="1" x14ac:dyDescent="0.2">
      <c r="A37" s="6"/>
    </row>
    <row r="38" spans="1:5" ht="18" customHeight="1" x14ac:dyDescent="0.2">
      <c r="A38" s="6"/>
    </row>
    <row r="39" spans="1:5" ht="18" customHeight="1" x14ac:dyDescent="0.2">
      <c r="A39" s="6"/>
    </row>
    <row r="40" spans="1:5" ht="18" customHeight="1" x14ac:dyDescent="0.2">
      <c r="A40" s="6"/>
    </row>
    <row r="41" spans="1:5" ht="18" customHeight="1" x14ac:dyDescent="0.2">
      <c r="A41" s="6"/>
    </row>
    <row r="42" spans="1:5" ht="18" customHeight="1" x14ac:dyDescent="0.2">
      <c r="A42" s="6"/>
    </row>
  </sheetData>
  <customSheetViews>
    <customSheetView guid="{4147015E-69A8-4405-9D00-C40C6AD526E2}" showPageBreaks="1" printArea="1">
      <selection activeCell="B1" sqref="B1"/>
      <pageMargins left="0.56000000000000005" right="0.71" top="0.78" bottom="0.24" header="0.47" footer="0.48"/>
      <printOptions horizontalCentered="1"/>
      <pageSetup orientation="portrait" useFirstPageNumber="1" r:id="rId1"/>
      <headerFooter alignWithMargins="0">
        <oddHeader>&amp;CDEPARTMENT DETAIL</oddHeader>
        <oddFooter>&amp;CPage 3&amp;R&amp;D</oddFooter>
      </headerFooter>
    </customSheetView>
  </customSheetViews>
  <mergeCells count="3">
    <mergeCell ref="A2:E2"/>
    <mergeCell ref="A14:E14"/>
    <mergeCell ref="A26:E26"/>
  </mergeCells>
  <phoneticPr fontId="0" type="noConversion"/>
  <printOptions horizontalCentered="1"/>
  <pageMargins left="0.56000000000000005" right="0.71" top="0.78" bottom="0.24" header="0.47" footer="0.48"/>
  <pageSetup orientation="portrait" useFirstPageNumber="1" r:id="rId2"/>
  <headerFooter alignWithMargins="0">
    <oddHeader>&amp;CDEPARTMENT DETAIL</oddHeader>
    <oddFooter>&amp;CPage 3&amp;R&amp;D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53"/>
  </sheetPr>
  <dimension ref="A1:E41"/>
  <sheetViews>
    <sheetView topLeftCell="A18" zoomScaleNormal="100" workbookViewId="0">
      <selection activeCell="S34" sqref="S34"/>
    </sheetView>
  </sheetViews>
  <sheetFormatPr defaultColWidth="9.140625" defaultRowHeight="18" customHeight="1" x14ac:dyDescent="0.2"/>
  <cols>
    <col min="1" max="1" width="15.7109375" style="20" customWidth="1"/>
    <col min="2" max="2" width="24.140625" style="6" customWidth="1"/>
    <col min="3" max="5" width="13.140625" style="32" customWidth="1"/>
    <col min="6" max="16384" width="9.140625" style="6"/>
  </cols>
  <sheetData>
    <row r="1" spans="1:5" ht="18" customHeight="1" x14ac:dyDescent="0.2">
      <c r="A1" s="174" t="s">
        <v>297</v>
      </c>
      <c r="B1" s="175"/>
      <c r="C1" s="175"/>
      <c r="D1" s="175"/>
      <c r="E1" s="176"/>
    </row>
    <row r="2" spans="1:5" ht="18" customHeight="1" x14ac:dyDescent="0.2">
      <c r="A2" s="36"/>
      <c r="B2" s="112"/>
      <c r="C2" s="79" t="s">
        <v>343</v>
      </c>
      <c r="D2" s="79" t="s">
        <v>353</v>
      </c>
      <c r="E2" s="79" t="s">
        <v>362</v>
      </c>
    </row>
    <row r="3" spans="1:5" ht="18" customHeight="1" x14ac:dyDescent="0.2">
      <c r="A3" s="104" t="s">
        <v>323</v>
      </c>
      <c r="B3" s="104" t="s">
        <v>0</v>
      </c>
      <c r="C3" s="76" t="s">
        <v>103</v>
      </c>
      <c r="D3" s="76" t="s">
        <v>103</v>
      </c>
      <c r="E3" s="76" t="s">
        <v>352</v>
      </c>
    </row>
    <row r="4" spans="1:5" ht="18" customHeight="1" x14ac:dyDescent="0.2">
      <c r="A4" s="42" t="s">
        <v>290</v>
      </c>
      <c r="B4" s="153" t="s">
        <v>65</v>
      </c>
      <c r="C4" s="54">
        <f>100000+45000</f>
        <v>145000</v>
      </c>
      <c r="D4" s="54">
        <v>206045</v>
      </c>
      <c r="E4" s="54">
        <v>206045</v>
      </c>
    </row>
    <row r="5" spans="1:5" ht="18" customHeight="1" x14ac:dyDescent="0.2">
      <c r="A5" s="42" t="s">
        <v>291</v>
      </c>
      <c r="B5" s="110" t="s">
        <v>2</v>
      </c>
      <c r="C5" s="48">
        <v>36000</v>
      </c>
      <c r="D5" s="48">
        <v>36000</v>
      </c>
      <c r="E5" s="48">
        <v>36000</v>
      </c>
    </row>
    <row r="6" spans="1:5" ht="18" customHeight="1" x14ac:dyDescent="0.2">
      <c r="A6" s="42" t="s">
        <v>292</v>
      </c>
      <c r="B6" s="110" t="s">
        <v>24</v>
      </c>
      <c r="C6" s="67">
        <v>500</v>
      </c>
      <c r="D6" s="67">
        <v>500</v>
      </c>
      <c r="E6" s="67">
        <v>500</v>
      </c>
    </row>
    <row r="7" spans="1:5" ht="18" customHeight="1" x14ac:dyDescent="0.2">
      <c r="A7" s="37"/>
      <c r="B7" s="104" t="s">
        <v>32</v>
      </c>
      <c r="C7" s="52">
        <f>SUM(C4:C6)</f>
        <v>181500</v>
      </c>
      <c r="D7" s="52">
        <f t="shared" ref="D7:E7" si="0">SUM(D4:D6)</f>
        <v>242545</v>
      </c>
      <c r="E7" s="52">
        <f t="shared" si="0"/>
        <v>242545</v>
      </c>
    </row>
    <row r="8" spans="1:5" ht="26.25" customHeight="1" x14ac:dyDescent="0.2"/>
    <row r="9" spans="1:5" ht="18" customHeight="1" x14ac:dyDescent="0.2">
      <c r="A9" s="174" t="s">
        <v>306</v>
      </c>
      <c r="B9" s="175"/>
      <c r="C9" s="175"/>
      <c r="D9" s="175"/>
      <c r="E9" s="176"/>
    </row>
    <row r="10" spans="1:5" ht="18" customHeight="1" x14ac:dyDescent="0.2">
      <c r="A10" s="36"/>
      <c r="B10" s="112"/>
      <c r="C10" s="79" t="s">
        <v>343</v>
      </c>
      <c r="D10" s="79" t="s">
        <v>353</v>
      </c>
      <c r="E10" s="79" t="s">
        <v>362</v>
      </c>
    </row>
    <row r="11" spans="1:5" ht="18" customHeight="1" x14ac:dyDescent="0.2">
      <c r="A11" s="104" t="s">
        <v>323</v>
      </c>
      <c r="B11" s="104" t="s">
        <v>0</v>
      </c>
      <c r="C11" s="76" t="s">
        <v>103</v>
      </c>
      <c r="D11" s="76" t="s">
        <v>103</v>
      </c>
      <c r="E11" s="76" t="s">
        <v>352</v>
      </c>
    </row>
    <row r="12" spans="1:5" s="17" customFormat="1" ht="18" customHeight="1" x14ac:dyDescent="0.2">
      <c r="A12" s="42" t="s">
        <v>293</v>
      </c>
      <c r="B12" s="110" t="s">
        <v>65</v>
      </c>
      <c r="C12" s="56">
        <v>98043</v>
      </c>
      <c r="D12" s="56">
        <v>93043</v>
      </c>
      <c r="E12" s="56">
        <v>93043</v>
      </c>
    </row>
    <row r="13" spans="1:5" s="17" customFormat="1" ht="18" customHeight="1" x14ac:dyDescent="0.2">
      <c r="A13" s="42" t="s">
        <v>294</v>
      </c>
      <c r="B13" s="110" t="s">
        <v>2</v>
      </c>
      <c r="C13" s="48">
        <v>37870</v>
      </c>
      <c r="D13" s="48">
        <v>38981</v>
      </c>
      <c r="E13" s="48">
        <v>38961</v>
      </c>
    </row>
    <row r="14" spans="1:5" s="17" customFormat="1" ht="18" customHeight="1" x14ac:dyDescent="0.2">
      <c r="A14" s="42" t="s">
        <v>295</v>
      </c>
      <c r="B14" s="110" t="s">
        <v>3</v>
      </c>
      <c r="C14" s="48">
        <v>15000</v>
      </c>
      <c r="D14" s="48">
        <v>15000</v>
      </c>
      <c r="E14" s="48">
        <v>15000</v>
      </c>
    </row>
    <row r="15" spans="1:5" s="17" customFormat="1" ht="18" customHeight="1" x14ac:dyDescent="0.2">
      <c r="A15" s="42" t="s">
        <v>296</v>
      </c>
      <c r="B15" s="110" t="s">
        <v>7</v>
      </c>
      <c r="C15" s="48">
        <v>300</v>
      </c>
      <c r="D15" s="48">
        <v>300</v>
      </c>
      <c r="E15" s="48">
        <v>300</v>
      </c>
    </row>
    <row r="16" spans="1:5" s="17" customFormat="1" ht="18" customHeight="1" x14ac:dyDescent="0.2">
      <c r="A16" s="152" t="s">
        <v>329</v>
      </c>
      <c r="B16" s="110" t="s">
        <v>24</v>
      </c>
      <c r="C16" s="67">
        <v>750</v>
      </c>
      <c r="D16" s="67">
        <v>750</v>
      </c>
      <c r="E16" s="67">
        <v>750</v>
      </c>
    </row>
    <row r="17" spans="1:5" ht="18" customHeight="1" x14ac:dyDescent="0.2">
      <c r="A17" s="37"/>
      <c r="B17" s="104" t="s">
        <v>32</v>
      </c>
      <c r="C17" s="50">
        <f>SUM(C12:C16)</f>
        <v>151963</v>
      </c>
      <c r="D17" s="50">
        <f t="shared" ref="D17:E17" si="1">SUM(D12:D16)</f>
        <v>148074</v>
      </c>
      <c r="E17" s="50">
        <f t="shared" si="1"/>
        <v>148054</v>
      </c>
    </row>
    <row r="18" spans="1:5" ht="18" customHeight="1" x14ac:dyDescent="0.2">
      <c r="B18" s="21"/>
      <c r="C18" s="75"/>
      <c r="D18" s="75"/>
      <c r="E18" s="75"/>
    </row>
    <row r="19" spans="1:5" ht="20.25" customHeight="1" x14ac:dyDescent="0.2">
      <c r="B19" s="21"/>
    </row>
    <row r="20" spans="1:5" ht="18" customHeight="1" x14ac:dyDescent="0.2">
      <c r="A20" s="174" t="s">
        <v>307</v>
      </c>
      <c r="B20" s="175"/>
      <c r="C20" s="175"/>
      <c r="D20" s="175"/>
      <c r="E20" s="176"/>
    </row>
    <row r="21" spans="1:5" ht="18" customHeight="1" x14ac:dyDescent="0.2">
      <c r="A21" s="36"/>
      <c r="B21" s="112"/>
      <c r="C21" s="79" t="s">
        <v>343</v>
      </c>
      <c r="D21" s="79" t="s">
        <v>353</v>
      </c>
      <c r="E21" s="79" t="s">
        <v>362</v>
      </c>
    </row>
    <row r="22" spans="1:5" ht="18" customHeight="1" x14ac:dyDescent="0.2">
      <c r="A22" s="104" t="s">
        <v>323</v>
      </c>
      <c r="B22" s="104" t="s">
        <v>0</v>
      </c>
      <c r="C22" s="76" t="s">
        <v>103</v>
      </c>
      <c r="D22" s="76" t="s">
        <v>103</v>
      </c>
      <c r="E22" s="76" t="s">
        <v>352</v>
      </c>
    </row>
    <row r="23" spans="1:5" ht="18" customHeight="1" x14ac:dyDescent="0.2">
      <c r="A23" s="42" t="s">
        <v>298</v>
      </c>
      <c r="B23" s="110" t="s">
        <v>66</v>
      </c>
      <c r="C23" s="48">
        <v>72333</v>
      </c>
      <c r="D23" s="48">
        <v>73780</v>
      </c>
      <c r="E23" s="48">
        <v>73780</v>
      </c>
    </row>
    <row r="24" spans="1:5" s="17" customFormat="1" ht="18" customHeight="1" x14ac:dyDescent="0.2">
      <c r="A24" s="42" t="s">
        <v>302</v>
      </c>
      <c r="B24" s="111" t="s">
        <v>33</v>
      </c>
      <c r="C24" s="47">
        <v>34000</v>
      </c>
      <c r="D24" s="47">
        <v>36000</v>
      </c>
      <c r="E24" s="47">
        <v>36000</v>
      </c>
    </row>
    <row r="25" spans="1:5" s="17" customFormat="1" ht="18" customHeight="1" x14ac:dyDescent="0.2">
      <c r="A25" s="42" t="s">
        <v>301</v>
      </c>
      <c r="B25" s="111" t="s">
        <v>108</v>
      </c>
      <c r="C25" s="47">
        <v>4000</v>
      </c>
      <c r="D25" s="47">
        <v>4000</v>
      </c>
      <c r="E25" s="47">
        <v>4000</v>
      </c>
    </row>
    <row r="26" spans="1:5" s="17" customFormat="1" ht="18" customHeight="1" x14ac:dyDescent="0.2">
      <c r="A26" s="152" t="s">
        <v>330</v>
      </c>
      <c r="B26" s="111" t="s">
        <v>28</v>
      </c>
      <c r="C26" s="47">
        <v>50000</v>
      </c>
      <c r="D26" s="47">
        <v>45000</v>
      </c>
      <c r="E26" s="47">
        <v>45000</v>
      </c>
    </row>
    <row r="27" spans="1:5" ht="18" customHeight="1" x14ac:dyDescent="0.2">
      <c r="A27" s="42" t="s">
        <v>299</v>
      </c>
      <c r="B27" s="111" t="s">
        <v>11</v>
      </c>
      <c r="C27" s="47">
        <v>5000</v>
      </c>
      <c r="D27" s="47">
        <v>9000</v>
      </c>
      <c r="E27" s="47">
        <v>9000</v>
      </c>
    </row>
    <row r="28" spans="1:5" s="17" customFormat="1" ht="18" customHeight="1" x14ac:dyDescent="0.2">
      <c r="A28" s="42" t="s">
        <v>300</v>
      </c>
      <c r="B28" s="111" t="s">
        <v>80</v>
      </c>
      <c r="C28" s="47">
        <v>7000</v>
      </c>
      <c r="D28" s="47">
        <v>7000</v>
      </c>
      <c r="E28" s="47">
        <v>10000</v>
      </c>
    </row>
    <row r="29" spans="1:5" s="17" customFormat="1" ht="18" customHeight="1" x14ac:dyDescent="0.2">
      <c r="A29" s="42" t="s">
        <v>303</v>
      </c>
      <c r="B29" s="111" t="s">
        <v>133</v>
      </c>
      <c r="C29" s="67">
        <v>9000</v>
      </c>
      <c r="D29" s="67">
        <v>9000</v>
      </c>
      <c r="E29" s="67">
        <v>9000</v>
      </c>
    </row>
    <row r="30" spans="1:5" ht="18" customHeight="1" x14ac:dyDescent="0.2">
      <c r="A30" s="37"/>
      <c r="B30" s="104" t="s">
        <v>32</v>
      </c>
      <c r="C30" s="53">
        <f>SUM(C23:C29)</f>
        <v>181333</v>
      </c>
      <c r="D30" s="53">
        <f t="shared" ref="D30:E30" si="2">SUM(D23:D29)</f>
        <v>183780</v>
      </c>
      <c r="E30" s="53">
        <f t="shared" si="2"/>
        <v>186780</v>
      </c>
    </row>
    <row r="31" spans="1:5" ht="18" customHeight="1" x14ac:dyDescent="0.2">
      <c r="B31" s="21"/>
      <c r="C31" s="90"/>
      <c r="D31" s="90"/>
      <c r="E31" s="90"/>
    </row>
    <row r="32" spans="1:5" ht="18" customHeight="1" x14ac:dyDescent="0.2">
      <c r="A32" s="22"/>
    </row>
    <row r="36" spans="1:5" s="17" customFormat="1" ht="18" customHeight="1" x14ac:dyDescent="0.2"/>
    <row r="37" spans="1:5" s="17" customFormat="1" ht="18" customHeight="1" x14ac:dyDescent="0.2"/>
    <row r="38" spans="1:5" s="17" customFormat="1" ht="18" customHeight="1" x14ac:dyDescent="0.2"/>
    <row r="39" spans="1:5" s="17" customFormat="1" ht="18" customHeight="1" x14ac:dyDescent="0.2"/>
    <row r="41" spans="1:5" ht="15.75" customHeight="1" x14ac:dyDescent="0.2">
      <c r="A41" s="6"/>
      <c r="C41" s="6"/>
      <c r="D41" s="6"/>
      <c r="E41" s="6"/>
    </row>
  </sheetData>
  <customSheetViews>
    <customSheetView guid="{4147015E-69A8-4405-9D00-C40C6AD526E2}" showPageBreaks="1" printArea="1">
      <selection activeCell="B2" sqref="B2"/>
      <pageMargins left="0.56000000000000005" right="0.71" top="1.21" bottom="0.24" header="0.56999999999999995" footer="0.7"/>
      <printOptions horizontalCentered="1"/>
      <pageSetup orientation="portrait" useFirstPageNumber="1" r:id="rId1"/>
      <headerFooter alignWithMargins="0">
        <oddHeader>&amp;CDEPARTMENT DETAIL</oddHeader>
        <oddFooter>&amp;CPage 4&amp;R&amp;D</oddFooter>
      </headerFooter>
    </customSheetView>
  </customSheetViews>
  <mergeCells count="3">
    <mergeCell ref="A1:E1"/>
    <mergeCell ref="A9:E9"/>
    <mergeCell ref="A20:E20"/>
  </mergeCells>
  <phoneticPr fontId="0" type="noConversion"/>
  <printOptions horizontalCentered="1"/>
  <pageMargins left="0.56000000000000005" right="0.71" top="1.21" bottom="0.24" header="0.56999999999999995" footer="0.7"/>
  <pageSetup orientation="portrait" useFirstPageNumber="1" r:id="rId2"/>
  <headerFooter alignWithMargins="0">
    <oddHeader>&amp;CDEPARTMENT DETAIL</oddHeader>
    <oddFooter>&amp;CPage 4&amp;R&amp;D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53"/>
  </sheetPr>
  <dimension ref="A1:H32"/>
  <sheetViews>
    <sheetView zoomScaleNormal="100" workbookViewId="0">
      <selection activeCell="E7" sqref="E7"/>
    </sheetView>
  </sheetViews>
  <sheetFormatPr defaultColWidth="9.140625" defaultRowHeight="18" customHeight="1" x14ac:dyDescent="0.2"/>
  <cols>
    <col min="1" max="1" width="13.85546875" style="20" customWidth="1"/>
    <col min="2" max="2" width="22.85546875" style="6" customWidth="1"/>
    <col min="3" max="5" width="13.5703125" style="32" customWidth="1"/>
    <col min="6" max="7" width="9.140625" style="6"/>
    <col min="8" max="8" width="12.85546875" style="6" bestFit="1" customWidth="1"/>
    <col min="9" max="16384" width="9.140625" style="6"/>
  </cols>
  <sheetData>
    <row r="1" spans="1:8" ht="18" customHeight="1" x14ac:dyDescent="0.2">
      <c r="A1" s="174" t="s">
        <v>289</v>
      </c>
      <c r="B1" s="175"/>
      <c r="C1" s="175"/>
      <c r="D1" s="175"/>
      <c r="E1" s="176"/>
    </row>
    <row r="2" spans="1:8" ht="18" customHeight="1" x14ac:dyDescent="0.2">
      <c r="A2" s="12"/>
      <c r="B2" s="105"/>
      <c r="C2" s="79" t="s">
        <v>343</v>
      </c>
      <c r="D2" s="79" t="s">
        <v>353</v>
      </c>
      <c r="E2" s="79" t="s">
        <v>362</v>
      </c>
    </row>
    <row r="3" spans="1:8" ht="18" customHeight="1" x14ac:dyDescent="0.2">
      <c r="A3" s="119" t="s">
        <v>323</v>
      </c>
      <c r="B3" s="104" t="s">
        <v>0</v>
      </c>
      <c r="C3" s="76" t="s">
        <v>103</v>
      </c>
      <c r="D3" s="76" t="s">
        <v>103</v>
      </c>
      <c r="E3" s="76" t="s">
        <v>352</v>
      </c>
    </row>
    <row r="4" spans="1:8" ht="18" customHeight="1" x14ac:dyDescent="0.2">
      <c r="A4" s="42" t="s">
        <v>274</v>
      </c>
      <c r="B4" s="110" t="s">
        <v>66</v>
      </c>
      <c r="C4" s="48">
        <v>74960</v>
      </c>
      <c r="D4" s="48">
        <v>76460</v>
      </c>
      <c r="E4" s="48">
        <v>76460</v>
      </c>
    </row>
    <row r="5" spans="1:8" ht="18" customHeight="1" x14ac:dyDescent="0.2">
      <c r="A5" s="42" t="s">
        <v>275</v>
      </c>
      <c r="B5" s="111" t="s">
        <v>27</v>
      </c>
      <c r="C5" s="47">
        <v>345000</v>
      </c>
      <c r="D5" s="47">
        <v>340000</v>
      </c>
      <c r="E5" s="47">
        <v>340000</v>
      </c>
    </row>
    <row r="6" spans="1:8" ht="18" customHeight="1" x14ac:dyDescent="0.2">
      <c r="A6" s="42" t="s">
        <v>277</v>
      </c>
      <c r="B6" s="136" t="s">
        <v>346</v>
      </c>
      <c r="C6" s="145">
        <f>1096050+7043+363</f>
        <v>1103456</v>
      </c>
      <c r="D6" s="145">
        <f>967143+41+18</f>
        <v>967202</v>
      </c>
      <c r="E6" s="145">
        <f>1043000+892+583</f>
        <v>1044475</v>
      </c>
    </row>
    <row r="7" spans="1:8" ht="18" customHeight="1" x14ac:dyDescent="0.2">
      <c r="A7" s="42" t="s">
        <v>276</v>
      </c>
      <c r="B7" s="111" t="s">
        <v>114</v>
      </c>
      <c r="C7" s="47">
        <v>245000</v>
      </c>
      <c r="D7" s="47">
        <v>300000</v>
      </c>
      <c r="E7" s="47">
        <v>225000</v>
      </c>
    </row>
    <row r="8" spans="1:8" ht="18" customHeight="1" x14ac:dyDescent="0.2">
      <c r="A8" s="42" t="s">
        <v>278</v>
      </c>
      <c r="B8" s="111" t="s">
        <v>30</v>
      </c>
      <c r="C8" s="59">
        <v>24000</v>
      </c>
      <c r="D8" s="59">
        <v>19000</v>
      </c>
      <c r="E8" s="59">
        <v>19000</v>
      </c>
    </row>
    <row r="9" spans="1:8" ht="18" customHeight="1" x14ac:dyDescent="0.2">
      <c r="A9" s="37"/>
      <c r="B9" s="104" t="s">
        <v>32</v>
      </c>
      <c r="C9" s="53">
        <f>SUM(C4:C8)</f>
        <v>1792416</v>
      </c>
      <c r="D9" s="53">
        <f t="shared" ref="D9:E9" si="0">SUM(D4:D8)</f>
        <v>1702662</v>
      </c>
      <c r="E9" s="53">
        <f t="shared" si="0"/>
        <v>1704935</v>
      </c>
    </row>
    <row r="12" spans="1:8" ht="18" customHeight="1" x14ac:dyDescent="0.2">
      <c r="A12" s="174" t="s">
        <v>288</v>
      </c>
      <c r="B12" s="175"/>
      <c r="C12" s="175"/>
      <c r="D12" s="175"/>
      <c r="E12" s="176"/>
      <c r="H12" s="155"/>
    </row>
    <row r="13" spans="1:8" ht="18" customHeight="1" x14ac:dyDescent="0.2">
      <c r="A13" s="12"/>
      <c r="B13" s="105"/>
      <c r="C13" s="79" t="s">
        <v>343</v>
      </c>
      <c r="D13" s="79" t="s">
        <v>353</v>
      </c>
      <c r="E13" s="79" t="s">
        <v>362</v>
      </c>
    </row>
    <row r="14" spans="1:8" ht="18" customHeight="1" x14ac:dyDescent="0.2">
      <c r="A14" s="119" t="s">
        <v>323</v>
      </c>
      <c r="B14" s="104" t="s">
        <v>0</v>
      </c>
      <c r="C14" s="76" t="s">
        <v>103</v>
      </c>
      <c r="D14" s="76" t="s">
        <v>103</v>
      </c>
      <c r="E14" s="76" t="s">
        <v>352</v>
      </c>
    </row>
    <row r="15" spans="1:8" ht="18" customHeight="1" x14ac:dyDescent="0.2">
      <c r="A15" s="42" t="s">
        <v>279</v>
      </c>
      <c r="B15" s="110" t="s">
        <v>73</v>
      </c>
      <c r="C15" s="51">
        <v>52035</v>
      </c>
      <c r="D15" s="51">
        <v>54401</v>
      </c>
      <c r="E15" s="51">
        <v>54401</v>
      </c>
    </row>
    <row r="16" spans="1:8" ht="18" customHeight="1" x14ac:dyDescent="0.2">
      <c r="A16" s="42" t="s">
        <v>285</v>
      </c>
      <c r="B16" s="111" t="s">
        <v>286</v>
      </c>
      <c r="C16" s="51">
        <v>132000</v>
      </c>
      <c r="D16" s="51">
        <v>142000</v>
      </c>
      <c r="E16" s="51">
        <v>144000</v>
      </c>
      <c r="F16" s="32"/>
    </row>
    <row r="17" spans="1:6" ht="18" customHeight="1" x14ac:dyDescent="0.2">
      <c r="A17" s="42" t="s">
        <v>284</v>
      </c>
      <c r="B17" s="111" t="s">
        <v>287</v>
      </c>
      <c r="C17" s="51">
        <v>15000</v>
      </c>
      <c r="D17" s="51">
        <v>9000</v>
      </c>
      <c r="E17" s="51">
        <v>9000</v>
      </c>
      <c r="F17" s="32"/>
    </row>
    <row r="18" spans="1:6" ht="18" customHeight="1" x14ac:dyDescent="0.2">
      <c r="A18" s="42" t="s">
        <v>283</v>
      </c>
      <c r="B18" s="111" t="s">
        <v>104</v>
      </c>
      <c r="C18" s="51">
        <v>20000</v>
      </c>
      <c r="D18" s="51">
        <v>15000</v>
      </c>
      <c r="E18" s="51">
        <v>12000</v>
      </c>
    </row>
    <row r="19" spans="1:6" ht="18" customHeight="1" x14ac:dyDescent="0.2">
      <c r="A19" s="42" t="s">
        <v>280</v>
      </c>
      <c r="B19" s="111" t="s">
        <v>118</v>
      </c>
      <c r="C19" s="69">
        <v>59000</v>
      </c>
      <c r="D19" s="69">
        <v>61000</v>
      </c>
      <c r="E19" s="69">
        <v>40000</v>
      </c>
    </row>
    <row r="20" spans="1:6" ht="18" customHeight="1" x14ac:dyDescent="0.2">
      <c r="A20" s="42" t="s">
        <v>281</v>
      </c>
      <c r="B20" s="111" t="s">
        <v>282</v>
      </c>
      <c r="C20" s="70">
        <f>28600*12</f>
        <v>343200</v>
      </c>
      <c r="D20" s="70">
        <v>357000</v>
      </c>
      <c r="E20" s="70">
        <v>344000</v>
      </c>
    </row>
    <row r="21" spans="1:6" ht="18" customHeight="1" x14ac:dyDescent="0.2">
      <c r="A21" s="37"/>
      <c r="B21" s="104" t="s">
        <v>32</v>
      </c>
      <c r="C21" s="53">
        <f>SUM(C15:C20)</f>
        <v>621235</v>
      </c>
      <c r="D21" s="53">
        <f t="shared" ref="D21:E21" si="1">SUM(D15:D20)</f>
        <v>638401</v>
      </c>
      <c r="E21" s="53">
        <f t="shared" si="1"/>
        <v>603401</v>
      </c>
    </row>
    <row r="22" spans="1:6" ht="18" customHeight="1" x14ac:dyDescent="0.2">
      <c r="B22" s="21"/>
      <c r="C22" s="90"/>
      <c r="D22" s="90"/>
      <c r="E22" s="90"/>
    </row>
    <row r="24" spans="1:6" ht="18" customHeight="1" x14ac:dyDescent="0.2">
      <c r="A24" s="6"/>
      <c r="C24" s="6"/>
      <c r="D24" s="6"/>
      <c r="E24" s="6"/>
    </row>
    <row r="25" spans="1:6" ht="18" customHeight="1" x14ac:dyDescent="0.2">
      <c r="A25" s="6"/>
      <c r="C25" s="6"/>
      <c r="D25" s="6"/>
      <c r="E25" s="6"/>
    </row>
    <row r="26" spans="1:6" ht="18" customHeight="1" x14ac:dyDescent="0.2">
      <c r="A26" s="6"/>
      <c r="C26" s="6"/>
      <c r="D26" s="6"/>
      <c r="E26" s="6"/>
    </row>
    <row r="27" spans="1:6" ht="18" customHeight="1" x14ac:dyDescent="0.2">
      <c r="A27" s="6"/>
      <c r="C27" s="6"/>
      <c r="D27" s="6"/>
      <c r="E27" s="6"/>
    </row>
    <row r="28" spans="1:6" ht="18" customHeight="1" x14ac:dyDescent="0.2">
      <c r="A28" s="6"/>
      <c r="C28" s="6"/>
      <c r="D28" s="6"/>
      <c r="E28" s="6"/>
    </row>
    <row r="29" spans="1:6" ht="18" customHeight="1" x14ac:dyDescent="0.2">
      <c r="A29" s="6"/>
      <c r="C29" s="6"/>
      <c r="D29" s="6"/>
      <c r="E29" s="6"/>
    </row>
    <row r="30" spans="1:6" ht="18" customHeight="1" x14ac:dyDescent="0.2">
      <c r="A30" s="6"/>
      <c r="C30" s="6"/>
      <c r="D30" s="6"/>
      <c r="E30" s="6"/>
    </row>
    <row r="31" spans="1:6" ht="18" customHeight="1" x14ac:dyDescent="0.2">
      <c r="A31" s="6"/>
      <c r="C31" s="6"/>
      <c r="D31" s="6"/>
      <c r="E31" s="6"/>
    </row>
    <row r="32" spans="1:6" ht="18" customHeight="1" x14ac:dyDescent="0.2">
      <c r="A32" s="6"/>
      <c r="C32" s="6"/>
      <c r="D32" s="6"/>
      <c r="E32" s="6"/>
    </row>
  </sheetData>
  <customSheetViews>
    <customSheetView guid="{4147015E-69A8-4405-9D00-C40C6AD526E2}" showPageBreaks="1" printArea="1" topLeftCell="A14">
      <selection activeCell="C25" sqref="C25"/>
      <pageMargins left="0.56000000000000005" right="0.71" top="1.21" bottom="0.24" header="0.56999999999999995" footer="0.7"/>
      <printOptions horizontalCentered="1"/>
      <pageSetup orientation="portrait" useFirstPageNumber="1" r:id="rId1"/>
      <headerFooter alignWithMargins="0">
        <oddHeader>&amp;CDEPARTMENT DETAIL</oddHeader>
        <oddFooter>&amp;CPage 5&amp;R&amp;D</oddFooter>
      </headerFooter>
    </customSheetView>
  </customSheetViews>
  <mergeCells count="2">
    <mergeCell ref="A1:E1"/>
    <mergeCell ref="A12:E12"/>
  </mergeCells>
  <printOptions horizontalCentered="1"/>
  <pageMargins left="0.56000000000000005" right="0.71" top="1.21" bottom="0.24" header="0.56999999999999995" footer="0.7"/>
  <pageSetup orientation="portrait" useFirstPageNumber="1" r:id="rId2"/>
  <headerFooter alignWithMargins="0">
    <oddHeader>&amp;CDEPARTMENT DETAIL</oddHeader>
    <oddFooter>&amp;CPage 5&amp;R&amp;D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3"/>
  </sheetPr>
  <dimension ref="A1:E37"/>
  <sheetViews>
    <sheetView topLeftCell="A15" zoomScaleNormal="100" workbookViewId="0">
      <selection activeCell="G24" sqref="G24"/>
    </sheetView>
  </sheetViews>
  <sheetFormatPr defaultColWidth="9.140625" defaultRowHeight="18" customHeight="1" x14ac:dyDescent="0.2"/>
  <cols>
    <col min="1" max="1" width="15" style="20" customWidth="1"/>
    <col min="2" max="2" width="26.140625" style="6" customWidth="1"/>
    <col min="3" max="5" width="16.85546875" style="6" customWidth="1"/>
    <col min="6" max="16384" width="9.140625" style="6"/>
  </cols>
  <sheetData>
    <row r="1" spans="1:5" ht="15" customHeight="1" x14ac:dyDescent="0.2">
      <c r="A1" s="174" t="s">
        <v>173</v>
      </c>
      <c r="B1" s="175"/>
      <c r="C1" s="175"/>
      <c r="D1" s="175"/>
      <c r="E1" s="176"/>
    </row>
    <row r="2" spans="1:5" ht="18" customHeight="1" x14ac:dyDescent="0.2">
      <c r="A2" s="12"/>
      <c r="B2" s="105"/>
      <c r="C2" s="79" t="s">
        <v>343</v>
      </c>
      <c r="D2" s="79" t="s">
        <v>353</v>
      </c>
      <c r="E2" s="79" t="s">
        <v>362</v>
      </c>
    </row>
    <row r="3" spans="1:5" ht="18" customHeight="1" x14ac:dyDescent="0.2">
      <c r="A3" s="104" t="s">
        <v>323</v>
      </c>
      <c r="B3" s="104" t="s">
        <v>0</v>
      </c>
      <c r="C3" s="76" t="s">
        <v>103</v>
      </c>
      <c r="D3" s="76" t="s">
        <v>103</v>
      </c>
      <c r="E3" s="76" t="s">
        <v>352</v>
      </c>
    </row>
    <row r="4" spans="1:5" ht="15" customHeight="1" x14ac:dyDescent="0.2">
      <c r="A4" s="42" t="s">
        <v>192</v>
      </c>
      <c r="B4" s="111" t="s">
        <v>65</v>
      </c>
      <c r="C4" s="51">
        <v>106110</v>
      </c>
      <c r="D4" s="51">
        <v>107702</v>
      </c>
      <c r="E4" s="51">
        <v>107702</v>
      </c>
    </row>
    <row r="5" spans="1:5" ht="15" customHeight="1" x14ac:dyDescent="0.2">
      <c r="A5" s="42" t="s">
        <v>194</v>
      </c>
      <c r="B5" s="110" t="s">
        <v>91</v>
      </c>
      <c r="C5" s="51">
        <f>35700+44936</f>
        <v>80636</v>
      </c>
      <c r="D5" s="51">
        <v>83529</v>
      </c>
      <c r="E5" s="51">
        <v>83529</v>
      </c>
    </row>
    <row r="6" spans="1:5" ht="15" customHeight="1" x14ac:dyDescent="0.2">
      <c r="A6" s="42" t="s">
        <v>195</v>
      </c>
      <c r="B6" s="136" t="s">
        <v>2</v>
      </c>
      <c r="C6" s="51">
        <v>53337</v>
      </c>
      <c r="D6" s="51">
        <v>36000</v>
      </c>
      <c r="E6" s="51">
        <v>36000</v>
      </c>
    </row>
    <row r="7" spans="1:5" ht="15" customHeight="1" x14ac:dyDescent="0.2">
      <c r="A7" s="42" t="s">
        <v>193</v>
      </c>
      <c r="B7" s="110" t="s">
        <v>3</v>
      </c>
      <c r="C7" s="51">
        <v>15500</v>
      </c>
      <c r="D7" s="51">
        <v>16000</v>
      </c>
      <c r="E7" s="51">
        <v>16000</v>
      </c>
    </row>
    <row r="8" spans="1:5" ht="15" customHeight="1" x14ac:dyDescent="0.2">
      <c r="A8" s="42" t="s">
        <v>196</v>
      </c>
      <c r="B8" s="110" t="s">
        <v>7</v>
      </c>
      <c r="C8" s="51">
        <v>1000</v>
      </c>
      <c r="D8" s="51">
        <v>2200</v>
      </c>
      <c r="E8" s="51">
        <v>2200</v>
      </c>
    </row>
    <row r="9" spans="1:5" ht="15" customHeight="1" x14ac:dyDescent="0.2">
      <c r="A9" s="42" t="s">
        <v>197</v>
      </c>
      <c r="B9" s="110" t="s">
        <v>10</v>
      </c>
      <c r="C9" s="51">
        <v>914</v>
      </c>
      <c r="D9" s="51">
        <v>120</v>
      </c>
      <c r="E9" s="51">
        <v>120</v>
      </c>
    </row>
    <row r="10" spans="1:5" ht="15" customHeight="1" x14ac:dyDescent="0.2">
      <c r="A10" s="42" t="s">
        <v>198</v>
      </c>
      <c r="B10" s="111" t="s">
        <v>123</v>
      </c>
      <c r="C10" s="51">
        <v>6675</v>
      </c>
      <c r="D10" s="51">
        <v>6000</v>
      </c>
      <c r="E10" s="51">
        <v>6000</v>
      </c>
    </row>
    <row r="11" spans="1:5" s="57" customFormat="1" ht="15" customHeight="1" x14ac:dyDescent="0.2">
      <c r="A11" s="42" t="s">
        <v>200</v>
      </c>
      <c r="B11" s="136" t="s">
        <v>24</v>
      </c>
      <c r="C11" s="65">
        <v>1500</v>
      </c>
      <c r="D11" s="65">
        <v>1500</v>
      </c>
      <c r="E11" s="65">
        <v>1500</v>
      </c>
    </row>
    <row r="12" spans="1:5" s="17" customFormat="1" ht="15" customHeight="1" x14ac:dyDescent="0.2">
      <c r="A12" s="42" t="s">
        <v>199</v>
      </c>
      <c r="B12" s="110" t="s">
        <v>67</v>
      </c>
      <c r="C12" s="144">
        <v>7500</v>
      </c>
      <c r="D12" s="144">
        <v>17500</v>
      </c>
      <c r="E12" s="144">
        <v>17500</v>
      </c>
    </row>
    <row r="13" spans="1:5" ht="15" customHeight="1" x14ac:dyDescent="0.2">
      <c r="A13" s="42" t="s">
        <v>201</v>
      </c>
      <c r="B13" s="110" t="s">
        <v>64</v>
      </c>
      <c r="C13" s="70">
        <v>10000</v>
      </c>
      <c r="D13" s="70">
        <v>10000</v>
      </c>
      <c r="E13" s="70">
        <v>10000</v>
      </c>
    </row>
    <row r="14" spans="1:5" ht="15" customHeight="1" x14ac:dyDescent="0.2">
      <c r="A14" s="37"/>
      <c r="B14" s="104" t="s">
        <v>32</v>
      </c>
      <c r="C14" s="50">
        <f>SUM(C4:C13)</f>
        <v>283172</v>
      </c>
      <c r="D14" s="50">
        <f>SUM(D4:D13)</f>
        <v>280551</v>
      </c>
      <c r="E14" s="50">
        <f>SUM(E4:E13)</f>
        <v>280551</v>
      </c>
    </row>
    <row r="15" spans="1:5" ht="15" customHeight="1" x14ac:dyDescent="0.2">
      <c r="A15" s="27"/>
      <c r="C15" s="32"/>
      <c r="D15" s="32"/>
      <c r="E15" s="32"/>
    </row>
    <row r="16" spans="1:5" ht="15" customHeight="1" x14ac:dyDescent="0.2">
      <c r="A16" s="174" t="s">
        <v>172</v>
      </c>
      <c r="B16" s="175"/>
      <c r="C16" s="175"/>
      <c r="D16" s="175"/>
      <c r="E16" s="176"/>
    </row>
    <row r="17" spans="1:5" ht="18" customHeight="1" x14ac:dyDescent="0.2">
      <c r="A17" s="12"/>
      <c r="B17" s="105"/>
      <c r="C17" s="79" t="s">
        <v>343</v>
      </c>
      <c r="D17" s="79" t="s">
        <v>353</v>
      </c>
      <c r="E17" s="79" t="s">
        <v>362</v>
      </c>
    </row>
    <row r="18" spans="1:5" ht="18" customHeight="1" x14ac:dyDescent="0.2">
      <c r="A18" s="104" t="s">
        <v>323</v>
      </c>
      <c r="B18" s="104" t="s">
        <v>0</v>
      </c>
      <c r="C18" s="76" t="s">
        <v>103</v>
      </c>
      <c r="D18" s="76" t="s">
        <v>103</v>
      </c>
      <c r="E18" s="76" t="s">
        <v>352</v>
      </c>
    </row>
    <row r="19" spans="1:5" s="17" customFormat="1" ht="15" customHeight="1" x14ac:dyDescent="0.2">
      <c r="A19" s="113" t="s">
        <v>202</v>
      </c>
      <c r="B19" s="137" t="s">
        <v>66</v>
      </c>
      <c r="C19" s="56">
        <v>76500</v>
      </c>
      <c r="D19" s="56">
        <v>77648</v>
      </c>
      <c r="E19" s="56">
        <v>77648</v>
      </c>
    </row>
    <row r="20" spans="1:5" s="17" customFormat="1" ht="15" customHeight="1" x14ac:dyDescent="0.2">
      <c r="A20" s="42" t="s">
        <v>203</v>
      </c>
      <c r="B20" s="110" t="s">
        <v>2</v>
      </c>
      <c r="C20" s="48">
        <v>33793</v>
      </c>
      <c r="D20" s="48">
        <v>40000</v>
      </c>
      <c r="E20" s="48">
        <v>40000</v>
      </c>
    </row>
    <row r="21" spans="1:5" s="17" customFormat="1" ht="15" customHeight="1" x14ac:dyDescent="0.2">
      <c r="A21" s="42" t="s">
        <v>204</v>
      </c>
      <c r="B21" s="111" t="s">
        <v>112</v>
      </c>
      <c r="C21" s="48">
        <v>13000</v>
      </c>
      <c r="D21" s="48">
        <v>14000</v>
      </c>
      <c r="E21" s="48">
        <v>14000</v>
      </c>
    </row>
    <row r="22" spans="1:5" s="35" customFormat="1" ht="15" customHeight="1" x14ac:dyDescent="0.2">
      <c r="A22" s="42" t="s">
        <v>205</v>
      </c>
      <c r="B22" s="111" t="s">
        <v>24</v>
      </c>
      <c r="C22" s="49">
        <v>1500</v>
      </c>
      <c r="D22" s="49">
        <v>1500</v>
      </c>
      <c r="E22" s="49">
        <v>1500</v>
      </c>
    </row>
    <row r="23" spans="1:5" ht="15" customHeight="1" x14ac:dyDescent="0.2">
      <c r="A23" s="37"/>
      <c r="B23" s="104" t="s">
        <v>32</v>
      </c>
      <c r="C23" s="50">
        <f>SUM(C19:C22)</f>
        <v>124793</v>
      </c>
      <c r="D23" s="50">
        <f>SUM(D19:D22)</f>
        <v>133148</v>
      </c>
      <c r="E23" s="50">
        <f>SUM(E19:E22)</f>
        <v>133148</v>
      </c>
    </row>
    <row r="24" spans="1:5" ht="21.75" customHeight="1" x14ac:dyDescent="0.2">
      <c r="B24" s="21"/>
      <c r="C24" s="75"/>
      <c r="D24" s="75"/>
      <c r="E24" s="75"/>
    </row>
    <row r="25" spans="1:5" ht="15" customHeight="1" x14ac:dyDescent="0.2">
      <c r="A25" s="174" t="s">
        <v>171</v>
      </c>
      <c r="B25" s="175"/>
      <c r="C25" s="175"/>
      <c r="D25" s="175"/>
      <c r="E25" s="176"/>
    </row>
    <row r="26" spans="1:5" ht="18" customHeight="1" x14ac:dyDescent="0.2">
      <c r="A26" s="36"/>
      <c r="B26" s="112"/>
      <c r="C26" s="79" t="s">
        <v>343</v>
      </c>
      <c r="D26" s="79" t="s">
        <v>353</v>
      </c>
      <c r="E26" s="79" t="s">
        <v>362</v>
      </c>
    </row>
    <row r="27" spans="1:5" ht="18" customHeight="1" x14ac:dyDescent="0.2">
      <c r="A27" s="104" t="s">
        <v>323</v>
      </c>
      <c r="B27" s="104" t="s">
        <v>0</v>
      </c>
      <c r="C27" s="76" t="s">
        <v>103</v>
      </c>
      <c r="D27" s="76" t="s">
        <v>103</v>
      </c>
      <c r="E27" s="76" t="s">
        <v>352</v>
      </c>
    </row>
    <row r="28" spans="1:5" ht="15" customHeight="1" x14ac:dyDescent="0.2">
      <c r="A28" s="114" t="s">
        <v>206</v>
      </c>
      <c r="B28" s="138" t="s">
        <v>12</v>
      </c>
      <c r="C28" s="52">
        <v>10000</v>
      </c>
      <c r="D28" s="52">
        <v>10000</v>
      </c>
      <c r="E28" s="52">
        <v>10000</v>
      </c>
    </row>
    <row r="29" spans="1:5" ht="21" customHeight="1" x14ac:dyDescent="0.2">
      <c r="B29" s="21"/>
      <c r="C29" s="75"/>
      <c r="D29" s="75"/>
      <c r="E29" s="75"/>
    </row>
    <row r="30" spans="1:5" ht="15" customHeight="1" x14ac:dyDescent="0.2">
      <c r="A30" s="174" t="s">
        <v>170</v>
      </c>
      <c r="B30" s="175"/>
      <c r="C30" s="175"/>
      <c r="D30" s="175"/>
      <c r="E30" s="176"/>
    </row>
    <row r="31" spans="1:5" ht="18" customHeight="1" x14ac:dyDescent="0.2">
      <c r="A31" s="36"/>
      <c r="B31" s="112"/>
      <c r="C31" s="79" t="s">
        <v>343</v>
      </c>
      <c r="D31" s="79" t="s">
        <v>353</v>
      </c>
      <c r="E31" s="79" t="s">
        <v>362</v>
      </c>
    </row>
    <row r="32" spans="1:5" ht="18" customHeight="1" x14ac:dyDescent="0.2">
      <c r="A32" s="104" t="s">
        <v>323</v>
      </c>
      <c r="B32" s="104" t="s">
        <v>0</v>
      </c>
      <c r="C32" s="76" t="s">
        <v>103</v>
      </c>
      <c r="D32" s="76" t="s">
        <v>103</v>
      </c>
      <c r="E32" s="76" t="s">
        <v>352</v>
      </c>
    </row>
    <row r="33" spans="1:5" ht="15" customHeight="1" x14ac:dyDescent="0.2">
      <c r="A33" s="42" t="s">
        <v>208</v>
      </c>
      <c r="B33" s="111" t="s">
        <v>106</v>
      </c>
      <c r="C33" s="51">
        <v>47000</v>
      </c>
      <c r="D33" s="51">
        <v>52000</v>
      </c>
      <c r="E33" s="51">
        <v>52000</v>
      </c>
    </row>
    <row r="34" spans="1:5" ht="15" customHeight="1" x14ac:dyDescent="0.2">
      <c r="A34" s="42" t="s">
        <v>207</v>
      </c>
      <c r="B34" s="111" t="s">
        <v>129</v>
      </c>
      <c r="C34" s="70">
        <v>27000</v>
      </c>
      <c r="D34" s="70">
        <v>30000</v>
      </c>
      <c r="E34" s="70">
        <v>30000</v>
      </c>
    </row>
    <row r="35" spans="1:5" ht="15" customHeight="1" x14ac:dyDescent="0.2">
      <c r="A35" s="37"/>
      <c r="B35" s="104" t="s">
        <v>32</v>
      </c>
      <c r="C35" s="52">
        <f>SUM(C33:C34)</f>
        <v>74000</v>
      </c>
      <c r="D35" s="52">
        <f t="shared" ref="D35:E35" si="0">SUM(D33:D34)</f>
        <v>82000</v>
      </c>
      <c r="E35" s="52">
        <f t="shared" si="0"/>
        <v>82000</v>
      </c>
    </row>
    <row r="37" spans="1:5" ht="18" customHeight="1" x14ac:dyDescent="0.2">
      <c r="A37" s="168" t="s">
        <v>379</v>
      </c>
    </row>
  </sheetData>
  <customSheetViews>
    <customSheetView guid="{4147015E-69A8-4405-9D00-C40C6AD526E2}" showPageBreaks="1" printArea="1">
      <selection activeCell="D5" sqref="D5"/>
      <pageMargins left="0.56000000000000005" right="0.71" top="1.1100000000000001" bottom="0.42" header="0.62" footer="0.21"/>
      <printOptions horizontalCentered="1"/>
      <pageSetup orientation="portrait" useFirstPageNumber="1" r:id="rId1"/>
      <headerFooter alignWithMargins="0">
        <oddHeader>&amp;CDEPARTMENT DETAIL</oddHeader>
        <oddFooter>&amp;CPage 6&amp;R&amp;D</oddFooter>
      </headerFooter>
    </customSheetView>
  </customSheetViews>
  <mergeCells count="4">
    <mergeCell ref="A16:E16"/>
    <mergeCell ref="A1:E1"/>
    <mergeCell ref="A25:E25"/>
    <mergeCell ref="A30:E30"/>
  </mergeCells>
  <phoneticPr fontId="0" type="noConversion"/>
  <printOptions horizontalCentered="1"/>
  <pageMargins left="0.56000000000000005" right="0.71" top="1.1100000000000001" bottom="0.42" header="0.62" footer="0.21"/>
  <pageSetup orientation="portrait" useFirstPageNumber="1" r:id="rId2"/>
  <headerFooter alignWithMargins="0">
    <oddHeader>&amp;CDEPARTMENT DETAIL</oddHeader>
    <oddFooter>&amp;CPage 6&amp;R&amp;D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3"/>
  </sheetPr>
  <dimension ref="A1:E37"/>
  <sheetViews>
    <sheetView topLeftCell="A12" zoomScaleNormal="100" workbookViewId="0">
      <selection activeCell="J24" sqref="J24:J30"/>
    </sheetView>
  </sheetViews>
  <sheetFormatPr defaultColWidth="9.140625" defaultRowHeight="18" customHeight="1" x14ac:dyDescent="0.2"/>
  <cols>
    <col min="1" max="1" width="15.85546875" style="20" customWidth="1"/>
    <col min="2" max="2" width="22.140625" style="6" customWidth="1"/>
    <col min="3" max="5" width="13" style="6" customWidth="1"/>
    <col min="6" max="16384" width="9.140625" style="6"/>
  </cols>
  <sheetData>
    <row r="1" spans="1:5" ht="18" customHeight="1" x14ac:dyDescent="0.2">
      <c r="A1" s="174" t="s">
        <v>317</v>
      </c>
      <c r="B1" s="175"/>
      <c r="C1" s="175"/>
      <c r="D1" s="175"/>
      <c r="E1" s="176"/>
    </row>
    <row r="2" spans="1:5" ht="18" customHeight="1" x14ac:dyDescent="0.2">
      <c r="A2" s="12"/>
      <c r="B2" s="105"/>
      <c r="C2" s="156" t="s">
        <v>343</v>
      </c>
      <c r="D2" s="156" t="s">
        <v>353</v>
      </c>
      <c r="E2" s="156" t="s">
        <v>362</v>
      </c>
    </row>
    <row r="3" spans="1:5" ht="18" customHeight="1" x14ac:dyDescent="0.2">
      <c r="A3" s="104" t="s">
        <v>323</v>
      </c>
      <c r="B3" s="104" t="s">
        <v>0</v>
      </c>
      <c r="C3" s="76" t="s">
        <v>103</v>
      </c>
      <c r="D3" s="76" t="s">
        <v>103</v>
      </c>
      <c r="E3" s="76" t="s">
        <v>352</v>
      </c>
    </row>
    <row r="4" spans="1:5" ht="18" customHeight="1" x14ac:dyDescent="0.2">
      <c r="A4" s="112" t="s">
        <v>179</v>
      </c>
      <c r="B4" s="109" t="s">
        <v>61</v>
      </c>
      <c r="C4" s="144">
        <v>10000</v>
      </c>
      <c r="D4" s="144">
        <v>10000</v>
      </c>
      <c r="E4" s="144">
        <v>10000</v>
      </c>
    </row>
    <row r="5" spans="1:5" s="17" customFormat="1" ht="16.5" customHeight="1" x14ac:dyDescent="0.2">
      <c r="A5" s="107" t="s">
        <v>178</v>
      </c>
      <c r="B5" s="73" t="s">
        <v>113</v>
      </c>
      <c r="C5" s="48">
        <v>10000</v>
      </c>
      <c r="D5" s="48">
        <v>10000</v>
      </c>
      <c r="E5" s="48">
        <v>10000</v>
      </c>
    </row>
    <row r="6" spans="1:5" s="17" customFormat="1" ht="16.5" customHeight="1" x14ac:dyDescent="0.2">
      <c r="A6" s="107" t="s">
        <v>180</v>
      </c>
      <c r="B6" s="64" t="s">
        <v>13</v>
      </c>
      <c r="C6" s="48">
        <v>20000</v>
      </c>
      <c r="D6" s="48">
        <v>20000</v>
      </c>
      <c r="E6" s="48">
        <v>20000</v>
      </c>
    </row>
    <row r="7" spans="1:5" s="17" customFormat="1" ht="18" customHeight="1" x14ac:dyDescent="0.2">
      <c r="A7" s="106" t="s">
        <v>181</v>
      </c>
      <c r="B7" s="73" t="s">
        <v>102</v>
      </c>
      <c r="C7" s="49">
        <v>35000</v>
      </c>
      <c r="D7" s="49">
        <v>35000</v>
      </c>
      <c r="E7" s="49">
        <v>35000</v>
      </c>
    </row>
    <row r="8" spans="1:5" ht="18" customHeight="1" x14ac:dyDescent="0.2">
      <c r="A8" s="108"/>
      <c r="B8" s="88" t="s">
        <v>32</v>
      </c>
      <c r="C8" s="52">
        <f>SUM(C4:C7)</f>
        <v>75000</v>
      </c>
      <c r="D8" s="52">
        <f t="shared" ref="D8:E8" si="0">SUM(D4:D7)</f>
        <v>75000</v>
      </c>
      <c r="E8" s="52">
        <f t="shared" si="0"/>
        <v>75000</v>
      </c>
    </row>
    <row r="11" spans="1:5" ht="18" customHeight="1" x14ac:dyDescent="0.2">
      <c r="A11" s="174" t="s">
        <v>320</v>
      </c>
      <c r="B11" s="175"/>
      <c r="C11" s="175"/>
      <c r="D11" s="175"/>
      <c r="E11" s="176"/>
    </row>
    <row r="12" spans="1:5" ht="18" customHeight="1" x14ac:dyDescent="0.2">
      <c r="A12" s="12"/>
      <c r="B12" s="105"/>
      <c r="C12" s="156" t="s">
        <v>343</v>
      </c>
      <c r="D12" s="156" t="s">
        <v>353</v>
      </c>
      <c r="E12" s="156" t="s">
        <v>362</v>
      </c>
    </row>
    <row r="13" spans="1:5" ht="18" customHeight="1" x14ac:dyDescent="0.2">
      <c r="A13" s="104" t="s">
        <v>323</v>
      </c>
      <c r="B13" s="104" t="s">
        <v>0</v>
      </c>
      <c r="C13" s="76" t="s">
        <v>103</v>
      </c>
      <c r="D13" s="76" t="s">
        <v>103</v>
      </c>
      <c r="E13" s="76" t="s">
        <v>352</v>
      </c>
    </row>
    <row r="14" spans="1:5" s="17" customFormat="1" ht="18" customHeight="1" x14ac:dyDescent="0.2">
      <c r="A14" s="38" t="s">
        <v>175</v>
      </c>
      <c r="B14" s="110" t="s">
        <v>65</v>
      </c>
      <c r="C14" s="56">
        <v>130097</v>
      </c>
      <c r="D14" s="56">
        <v>152000</v>
      </c>
      <c r="E14" s="56">
        <v>152000</v>
      </c>
    </row>
    <row r="15" spans="1:5" s="17" customFormat="1" ht="18" customHeight="1" x14ac:dyDescent="0.2">
      <c r="A15" s="38" t="s">
        <v>176</v>
      </c>
      <c r="B15" s="111" t="s">
        <v>66</v>
      </c>
      <c r="C15" s="48">
        <v>72664</v>
      </c>
      <c r="D15" s="48">
        <v>0</v>
      </c>
      <c r="E15" s="48">
        <v>0</v>
      </c>
    </row>
    <row r="16" spans="1:5" s="17" customFormat="1" ht="18" customHeight="1" x14ac:dyDescent="0.2">
      <c r="A16" s="42" t="s">
        <v>319</v>
      </c>
      <c r="B16" s="111" t="s">
        <v>72</v>
      </c>
      <c r="C16" s="48">
        <v>50000</v>
      </c>
      <c r="D16" s="48">
        <v>60000</v>
      </c>
      <c r="E16" s="48">
        <v>60000</v>
      </c>
    </row>
    <row r="17" spans="1:5" s="17" customFormat="1" ht="18" customHeight="1" x14ac:dyDescent="0.2">
      <c r="A17" s="38" t="s">
        <v>177</v>
      </c>
      <c r="B17" s="111" t="s">
        <v>98</v>
      </c>
      <c r="C17" s="48">
        <v>82500</v>
      </c>
      <c r="D17" s="48">
        <v>89000</v>
      </c>
      <c r="E17" s="48">
        <f>51000+38000</f>
        <v>89000</v>
      </c>
    </row>
    <row r="18" spans="1:5" s="17" customFormat="1" ht="18" customHeight="1" x14ac:dyDescent="0.2">
      <c r="A18" s="38" t="s">
        <v>183</v>
      </c>
      <c r="B18" s="110" t="s">
        <v>7</v>
      </c>
      <c r="C18" s="48">
        <v>550</v>
      </c>
      <c r="D18" s="48">
        <v>550</v>
      </c>
      <c r="E18" s="48">
        <v>550</v>
      </c>
    </row>
    <row r="19" spans="1:5" s="17" customFormat="1" ht="18" customHeight="1" x14ac:dyDescent="0.2">
      <c r="A19" s="38" t="s">
        <v>182</v>
      </c>
      <c r="B19" s="110" t="s">
        <v>19</v>
      </c>
      <c r="C19" s="48">
        <v>350</v>
      </c>
      <c r="D19" s="48">
        <v>350</v>
      </c>
      <c r="E19" s="48">
        <v>350</v>
      </c>
    </row>
    <row r="20" spans="1:5" s="17" customFormat="1" ht="18" customHeight="1" x14ac:dyDescent="0.2">
      <c r="A20" s="38" t="s">
        <v>185</v>
      </c>
      <c r="B20" s="110" t="s">
        <v>24</v>
      </c>
      <c r="C20" s="48">
        <v>900</v>
      </c>
      <c r="D20" s="48">
        <v>900</v>
      </c>
      <c r="E20" s="48">
        <v>900</v>
      </c>
    </row>
    <row r="21" spans="1:5" s="17" customFormat="1" ht="18" customHeight="1" x14ac:dyDescent="0.2">
      <c r="A21" s="38" t="s">
        <v>184</v>
      </c>
      <c r="B21" s="110" t="s">
        <v>20</v>
      </c>
      <c r="C21" s="48">
        <v>225</v>
      </c>
      <c r="D21" s="48">
        <v>225</v>
      </c>
      <c r="E21" s="48">
        <v>225</v>
      </c>
    </row>
    <row r="22" spans="1:5" s="17" customFormat="1" ht="18" customHeight="1" x14ac:dyDescent="0.2">
      <c r="A22" s="38" t="s">
        <v>187</v>
      </c>
      <c r="B22" s="111" t="s">
        <v>111</v>
      </c>
      <c r="C22" s="48">
        <v>3300</v>
      </c>
      <c r="D22" s="48">
        <v>3300</v>
      </c>
      <c r="E22" s="48">
        <v>3300</v>
      </c>
    </row>
    <row r="23" spans="1:5" s="17" customFormat="1" ht="18" customHeight="1" x14ac:dyDescent="0.2">
      <c r="A23" s="38" t="s">
        <v>186</v>
      </c>
      <c r="B23" s="111" t="s">
        <v>29</v>
      </c>
      <c r="C23" s="48">
        <v>40500</v>
      </c>
      <c r="D23" s="48">
        <v>41500</v>
      </c>
      <c r="E23" s="48">
        <v>41500</v>
      </c>
    </row>
    <row r="24" spans="1:5" s="17" customFormat="1" ht="18" customHeight="1" x14ac:dyDescent="0.2">
      <c r="A24" s="38" t="s">
        <v>189</v>
      </c>
      <c r="B24" s="111" t="s">
        <v>188</v>
      </c>
      <c r="C24" s="49">
        <v>35000</v>
      </c>
      <c r="D24" s="49">
        <v>35000</v>
      </c>
      <c r="E24" s="49">
        <v>35000</v>
      </c>
    </row>
    <row r="25" spans="1:5" ht="18" customHeight="1" x14ac:dyDescent="0.2">
      <c r="A25" s="37"/>
      <c r="B25" s="104" t="s">
        <v>32</v>
      </c>
      <c r="C25" s="58">
        <f>SUM(C14:C24)</f>
        <v>416086</v>
      </c>
      <c r="D25" s="58">
        <f t="shared" ref="D25:E25" si="1">SUM(D14:D24)</f>
        <v>382825</v>
      </c>
      <c r="E25" s="58">
        <f t="shared" si="1"/>
        <v>382825</v>
      </c>
    </row>
    <row r="26" spans="1:5" ht="18" customHeight="1" x14ac:dyDescent="0.2">
      <c r="B26" s="21"/>
      <c r="C26" s="103"/>
      <c r="D26" s="103"/>
      <c r="E26" s="103"/>
    </row>
    <row r="27" spans="1:5" ht="18" customHeight="1" x14ac:dyDescent="0.2">
      <c r="C27" s="32"/>
      <c r="D27" s="32"/>
      <c r="E27" s="32"/>
    </row>
    <row r="28" spans="1:5" s="17" customFormat="1" ht="16.5" customHeight="1" x14ac:dyDescent="0.2">
      <c r="A28" s="174" t="s">
        <v>378</v>
      </c>
      <c r="B28" s="175"/>
      <c r="C28" s="175"/>
      <c r="D28" s="175"/>
      <c r="E28" s="176"/>
    </row>
    <row r="29" spans="1:5" s="17" customFormat="1" ht="16.5" customHeight="1" x14ac:dyDescent="0.2">
      <c r="A29" s="12"/>
      <c r="B29" s="105"/>
      <c r="C29" s="79" t="s">
        <v>343</v>
      </c>
      <c r="D29" s="79" t="s">
        <v>353</v>
      </c>
      <c r="E29" s="79" t="s">
        <v>362</v>
      </c>
    </row>
    <row r="30" spans="1:5" s="17" customFormat="1" ht="16.5" customHeight="1" x14ac:dyDescent="0.2">
      <c r="A30" s="104" t="s">
        <v>323</v>
      </c>
      <c r="B30" s="104" t="s">
        <v>0</v>
      </c>
      <c r="C30" s="76" t="s">
        <v>103</v>
      </c>
      <c r="D30" s="76" t="s">
        <v>103</v>
      </c>
      <c r="E30" s="76" t="s">
        <v>352</v>
      </c>
    </row>
    <row r="31" spans="1:5" ht="18" customHeight="1" x14ac:dyDescent="0.2">
      <c r="A31" s="113" t="s">
        <v>363</v>
      </c>
      <c r="B31" s="158" t="s">
        <v>364</v>
      </c>
      <c r="C31" s="157">
        <v>0</v>
      </c>
      <c r="D31" s="56">
        <v>145600</v>
      </c>
      <c r="E31" s="169">
        <v>208000</v>
      </c>
    </row>
    <row r="32" spans="1:5" ht="18" customHeight="1" x14ac:dyDescent="0.2">
      <c r="A32" s="42" t="s">
        <v>365</v>
      </c>
      <c r="B32" s="159" t="s">
        <v>366</v>
      </c>
      <c r="C32" s="15">
        <v>0</v>
      </c>
      <c r="D32" s="48">
        <v>5000</v>
      </c>
      <c r="E32" s="170">
        <v>5000</v>
      </c>
    </row>
    <row r="33" spans="1:5" ht="18" customHeight="1" x14ac:dyDescent="0.2">
      <c r="A33" s="152" t="s">
        <v>368</v>
      </c>
      <c r="B33" s="136" t="s">
        <v>376</v>
      </c>
      <c r="C33" s="70">
        <v>15000</v>
      </c>
      <c r="D33" s="70">
        <v>18000</v>
      </c>
      <c r="E33" s="161">
        <v>18000</v>
      </c>
    </row>
    <row r="34" spans="1:5" ht="18" customHeight="1" x14ac:dyDescent="0.2">
      <c r="A34" s="37"/>
      <c r="B34" s="160" t="s">
        <v>32</v>
      </c>
      <c r="C34" s="52">
        <f t="shared" ref="C34:E34" si="2">SUM(C31:C33)</f>
        <v>15000</v>
      </c>
      <c r="D34" s="52">
        <f t="shared" si="2"/>
        <v>168600</v>
      </c>
      <c r="E34" s="167">
        <f t="shared" si="2"/>
        <v>231000</v>
      </c>
    </row>
    <row r="36" spans="1:5" ht="18" customHeight="1" x14ac:dyDescent="0.2">
      <c r="A36" s="168" t="s">
        <v>377</v>
      </c>
    </row>
    <row r="37" spans="1:5" ht="18" hidden="1" customHeight="1" x14ac:dyDescent="0.2"/>
  </sheetData>
  <customSheetViews>
    <customSheetView guid="{4147015E-69A8-4405-9D00-C40C6AD526E2}" showPageBreaks="1" printArea="1" hiddenRows="1" topLeftCell="A16">
      <selection activeCell="F17" sqref="F17"/>
      <pageMargins left="0.56000000000000005" right="0.71" top="1.18" bottom="0.56000000000000005" header="0.67" footer="0.48"/>
      <printOptions horizontalCentered="1"/>
      <pageSetup orientation="portrait" useFirstPageNumber="1" r:id="rId1"/>
      <headerFooter alignWithMargins="0">
        <oddHeader>&amp;CDEPARTMENT DETAIL</oddHeader>
        <oddFooter>&amp;CPage 7&amp;R&amp;D</oddFooter>
      </headerFooter>
    </customSheetView>
  </customSheetViews>
  <mergeCells count="3">
    <mergeCell ref="A1:E1"/>
    <mergeCell ref="A11:E11"/>
    <mergeCell ref="A28:E28"/>
  </mergeCells>
  <phoneticPr fontId="0" type="noConversion"/>
  <printOptions horizontalCentered="1"/>
  <pageMargins left="0.56000000000000005" right="0.71" top="1.18" bottom="0.56000000000000005" header="0.67" footer="0.48"/>
  <pageSetup orientation="portrait" useFirstPageNumber="1" r:id="rId2"/>
  <headerFooter alignWithMargins="0">
    <oddHeader>&amp;CDEPARTMENT DETAIL</oddHeader>
    <oddFooter>&amp;CPage 7&amp;R&amp;D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3"/>
  </sheetPr>
  <dimension ref="A1:G44"/>
  <sheetViews>
    <sheetView zoomScaleNormal="100" zoomScaleSheetLayoutView="100" workbookViewId="0">
      <selection activeCell="E6" sqref="E6"/>
    </sheetView>
  </sheetViews>
  <sheetFormatPr defaultColWidth="9.140625" defaultRowHeight="18" customHeight="1" x14ac:dyDescent="0.2"/>
  <cols>
    <col min="1" max="1" width="17.28515625" style="20" customWidth="1"/>
    <col min="2" max="2" width="25.42578125" style="6" customWidth="1"/>
    <col min="3" max="5" width="14.5703125" style="32" customWidth="1"/>
    <col min="6" max="16384" width="9.140625" style="6"/>
  </cols>
  <sheetData>
    <row r="1" spans="1:7" ht="18" customHeight="1" x14ac:dyDescent="0.2">
      <c r="A1" s="174" t="s">
        <v>315</v>
      </c>
      <c r="B1" s="175"/>
      <c r="C1" s="175"/>
      <c r="D1" s="175"/>
      <c r="E1" s="176"/>
    </row>
    <row r="2" spans="1:7" ht="18" customHeight="1" x14ac:dyDescent="0.2">
      <c r="A2" s="12"/>
      <c r="B2" s="105"/>
      <c r="C2" s="156" t="s">
        <v>343</v>
      </c>
      <c r="D2" s="156" t="s">
        <v>353</v>
      </c>
      <c r="E2" s="156" t="s">
        <v>362</v>
      </c>
    </row>
    <row r="3" spans="1:7" ht="18" customHeight="1" x14ac:dyDescent="0.2">
      <c r="A3" s="104" t="s">
        <v>323</v>
      </c>
      <c r="B3" s="104" t="s">
        <v>0</v>
      </c>
      <c r="C3" s="76" t="s">
        <v>103</v>
      </c>
      <c r="D3" s="76" t="s">
        <v>103</v>
      </c>
      <c r="E3" s="76" t="s">
        <v>352</v>
      </c>
    </row>
    <row r="4" spans="1:7" ht="18" customHeight="1" x14ac:dyDescent="0.2">
      <c r="A4" s="150" t="s">
        <v>334</v>
      </c>
      <c r="B4" s="64" t="s">
        <v>116</v>
      </c>
      <c r="C4" s="54">
        <v>1255000</v>
      </c>
      <c r="D4" s="54">
        <v>1088000</v>
      </c>
      <c r="E4" s="54">
        <v>1088000</v>
      </c>
    </row>
    <row r="5" spans="1:7" ht="18" customHeight="1" x14ac:dyDescent="0.2">
      <c r="A5" s="106" t="s">
        <v>162</v>
      </c>
      <c r="B5" s="64" t="s">
        <v>90</v>
      </c>
      <c r="C5" s="48">
        <v>455000</v>
      </c>
      <c r="D5" s="48">
        <v>460000</v>
      </c>
      <c r="E5" s="48">
        <v>440000</v>
      </c>
    </row>
    <row r="6" spans="1:7" ht="18" customHeight="1" x14ac:dyDescent="0.2">
      <c r="A6" s="106" t="s">
        <v>161</v>
      </c>
      <c r="B6" s="151" t="s">
        <v>356</v>
      </c>
      <c r="C6" s="51">
        <f>51000+57120+55000/2</f>
        <v>135620</v>
      </c>
      <c r="D6" s="51">
        <f>51000+57120+55000+27500+10000</f>
        <v>200620</v>
      </c>
      <c r="E6" s="51">
        <f>51000+57120+55000+27500+10000</f>
        <v>200620</v>
      </c>
    </row>
    <row r="7" spans="1:7" ht="18" customHeight="1" x14ac:dyDescent="0.2">
      <c r="A7" s="150" t="s">
        <v>335</v>
      </c>
      <c r="B7" s="64" t="s">
        <v>89</v>
      </c>
      <c r="C7" s="54">
        <v>201000</v>
      </c>
      <c r="D7" s="54">
        <v>210000</v>
      </c>
      <c r="E7" s="54">
        <v>220000</v>
      </c>
    </row>
    <row r="8" spans="1:7" ht="18" customHeight="1" x14ac:dyDescent="0.2">
      <c r="A8" s="150" t="s">
        <v>163</v>
      </c>
      <c r="B8" s="151" t="s">
        <v>358</v>
      </c>
      <c r="C8" s="54"/>
      <c r="D8" s="54">
        <v>6000</v>
      </c>
      <c r="E8" s="54">
        <v>6000</v>
      </c>
    </row>
    <row r="9" spans="1:7" ht="18" customHeight="1" x14ac:dyDescent="0.2">
      <c r="A9" s="150" t="s">
        <v>336</v>
      </c>
      <c r="B9" s="73" t="s">
        <v>318</v>
      </c>
      <c r="C9" s="54">
        <v>30000</v>
      </c>
      <c r="D9" s="54">
        <v>20000</v>
      </c>
      <c r="E9" s="54">
        <v>10000</v>
      </c>
    </row>
    <row r="10" spans="1:7" ht="18" customHeight="1" x14ac:dyDescent="0.2">
      <c r="A10" s="106" t="s">
        <v>164</v>
      </c>
      <c r="B10" s="64" t="s">
        <v>6</v>
      </c>
      <c r="C10" s="48">
        <v>19000</v>
      </c>
      <c r="D10" s="48">
        <v>25000</v>
      </c>
      <c r="E10" s="48">
        <v>30000</v>
      </c>
    </row>
    <row r="11" spans="1:7" ht="18" customHeight="1" x14ac:dyDescent="0.2">
      <c r="A11" s="106" t="s">
        <v>169</v>
      </c>
      <c r="B11" s="73" t="s">
        <v>147</v>
      </c>
      <c r="C11" s="54">
        <v>4000</v>
      </c>
      <c r="D11" s="54">
        <v>4000</v>
      </c>
      <c r="E11" s="54">
        <v>4000</v>
      </c>
    </row>
    <row r="12" spans="1:7" ht="18" customHeight="1" x14ac:dyDescent="0.2">
      <c r="A12" s="106" t="s">
        <v>166</v>
      </c>
      <c r="B12" s="73" t="s">
        <v>88</v>
      </c>
      <c r="C12" s="54">
        <f>15000-1500</f>
        <v>13500</v>
      </c>
      <c r="D12" s="54">
        <f t="shared" ref="D12:E12" si="0">15000-1500</f>
        <v>13500</v>
      </c>
      <c r="E12" s="54">
        <f t="shared" si="0"/>
        <v>13500</v>
      </c>
    </row>
    <row r="13" spans="1:7" ht="18" customHeight="1" x14ac:dyDescent="0.2">
      <c r="A13" s="106" t="s">
        <v>168</v>
      </c>
      <c r="B13" s="73" t="s">
        <v>167</v>
      </c>
      <c r="C13" s="54">
        <v>1500</v>
      </c>
      <c r="D13" s="54">
        <v>1500</v>
      </c>
      <c r="E13" s="54">
        <v>1500</v>
      </c>
      <c r="G13" s="57"/>
    </row>
    <row r="14" spans="1:7" ht="18" customHeight="1" x14ac:dyDescent="0.2">
      <c r="A14" s="106" t="s">
        <v>373</v>
      </c>
      <c r="B14" s="163" t="s">
        <v>374</v>
      </c>
      <c r="C14" s="54">
        <v>0</v>
      </c>
      <c r="D14" s="54">
        <v>1000</v>
      </c>
      <c r="E14" s="54">
        <v>1000</v>
      </c>
      <c r="G14" s="57"/>
    </row>
    <row r="15" spans="1:7" ht="18" customHeight="1" x14ac:dyDescent="0.2">
      <c r="A15" s="106" t="s">
        <v>165</v>
      </c>
      <c r="B15" s="64" t="s">
        <v>100</v>
      </c>
      <c r="C15" s="49">
        <v>12000</v>
      </c>
      <c r="D15" s="49">
        <v>12000</v>
      </c>
      <c r="E15" s="49">
        <v>12000</v>
      </c>
    </row>
    <row r="16" spans="1:7" ht="18" customHeight="1" x14ac:dyDescent="0.2">
      <c r="A16" s="108"/>
      <c r="B16" s="120" t="s">
        <v>130</v>
      </c>
      <c r="C16" s="52">
        <f>SUM(C4:C15)</f>
        <v>2126620</v>
      </c>
      <c r="D16" s="52">
        <f t="shared" ref="D16:E16" si="1">SUM(D4:D15)</f>
        <v>2041620</v>
      </c>
      <c r="E16" s="52">
        <f t="shared" si="1"/>
        <v>2026620</v>
      </c>
    </row>
    <row r="18" spans="1:5" ht="16.5" customHeight="1" x14ac:dyDescent="0.2">
      <c r="A18" s="174" t="s">
        <v>314</v>
      </c>
      <c r="B18" s="175"/>
      <c r="C18" s="175"/>
      <c r="D18" s="175"/>
      <c r="E18" s="176"/>
    </row>
    <row r="19" spans="1:5" ht="18" customHeight="1" x14ac:dyDescent="0.2">
      <c r="A19" s="12"/>
      <c r="B19" s="105"/>
      <c r="C19" s="156" t="s">
        <v>343</v>
      </c>
      <c r="D19" s="156" t="s">
        <v>353</v>
      </c>
      <c r="E19" s="156" t="s">
        <v>362</v>
      </c>
    </row>
    <row r="20" spans="1:5" ht="18" customHeight="1" x14ac:dyDescent="0.2">
      <c r="A20" s="104" t="s">
        <v>323</v>
      </c>
      <c r="B20" s="104" t="s">
        <v>0</v>
      </c>
      <c r="C20" s="76" t="s">
        <v>103</v>
      </c>
      <c r="D20" s="76" t="s">
        <v>103</v>
      </c>
      <c r="E20" s="76" t="s">
        <v>352</v>
      </c>
    </row>
    <row r="21" spans="1:5" ht="16.5" customHeight="1" x14ac:dyDescent="0.2">
      <c r="A21" s="121" t="s">
        <v>139</v>
      </c>
      <c r="B21" s="122" t="s">
        <v>137</v>
      </c>
      <c r="C21" s="123">
        <v>89318</v>
      </c>
      <c r="D21" s="123">
        <v>90658</v>
      </c>
      <c r="E21" s="123">
        <v>90658</v>
      </c>
    </row>
    <row r="22" spans="1:5" ht="16.5" hidden="1" customHeight="1" x14ac:dyDescent="0.2">
      <c r="A22" s="106"/>
      <c r="B22" s="124" t="s">
        <v>138</v>
      </c>
      <c r="C22" s="54">
        <v>0</v>
      </c>
      <c r="D22" s="54">
        <v>0</v>
      </c>
      <c r="E22" s="54">
        <v>0</v>
      </c>
    </row>
    <row r="23" spans="1:5" ht="16.5" customHeight="1" x14ac:dyDescent="0.2">
      <c r="A23" s="106" t="s">
        <v>140</v>
      </c>
      <c r="B23" s="124" t="s">
        <v>72</v>
      </c>
      <c r="C23" s="54">
        <f>77648+63000-5940</f>
        <v>134708</v>
      </c>
      <c r="D23" s="54">
        <v>79200</v>
      </c>
      <c r="E23" s="54">
        <v>79200</v>
      </c>
    </row>
    <row r="24" spans="1:5" ht="16.5" customHeight="1" x14ac:dyDescent="0.2">
      <c r="A24" s="106" t="s">
        <v>141</v>
      </c>
      <c r="B24" s="124" t="s">
        <v>117</v>
      </c>
      <c r="C24" s="54">
        <f>46000+5940</f>
        <v>51940</v>
      </c>
      <c r="D24" s="54">
        <f t="shared" ref="D24:E24" si="2">46000+45000</f>
        <v>91000</v>
      </c>
      <c r="E24" s="54">
        <f t="shared" si="2"/>
        <v>91000</v>
      </c>
    </row>
    <row r="25" spans="1:5" ht="16.5" customHeight="1" x14ac:dyDescent="0.2">
      <c r="A25" s="106" t="s">
        <v>142</v>
      </c>
      <c r="B25" s="124" t="s">
        <v>6</v>
      </c>
      <c r="C25" s="54">
        <v>8000</v>
      </c>
      <c r="D25" s="54">
        <v>8000</v>
      </c>
      <c r="E25" s="54">
        <v>8000</v>
      </c>
    </row>
    <row r="26" spans="1:5" ht="16.5" customHeight="1" x14ac:dyDescent="0.2">
      <c r="A26" s="106" t="s">
        <v>145</v>
      </c>
      <c r="B26" s="124" t="s">
        <v>88</v>
      </c>
      <c r="C26" s="54">
        <v>2000</v>
      </c>
      <c r="D26" s="54">
        <v>2000</v>
      </c>
      <c r="E26" s="54">
        <v>2000</v>
      </c>
    </row>
    <row r="27" spans="1:5" ht="16.5" customHeight="1" x14ac:dyDescent="0.2">
      <c r="A27" s="150" t="s">
        <v>337</v>
      </c>
      <c r="B27" s="125" t="s">
        <v>21</v>
      </c>
      <c r="C27" s="54">
        <v>4245</v>
      </c>
      <c r="D27" s="54">
        <v>4245</v>
      </c>
      <c r="E27" s="144">
        <f>4245+9500</f>
        <v>13745</v>
      </c>
    </row>
    <row r="28" spans="1:5" ht="16.5" customHeight="1" x14ac:dyDescent="0.2">
      <c r="A28" s="106" t="s">
        <v>143</v>
      </c>
      <c r="B28" s="124" t="s">
        <v>144</v>
      </c>
      <c r="C28" s="49">
        <v>21000</v>
      </c>
      <c r="D28" s="49">
        <v>23000</v>
      </c>
      <c r="E28" s="49">
        <v>23000</v>
      </c>
    </row>
    <row r="29" spans="1:5" ht="16.5" customHeight="1" x14ac:dyDescent="0.2">
      <c r="A29" s="126"/>
      <c r="B29" s="127" t="s">
        <v>32</v>
      </c>
      <c r="C29" s="128">
        <f>SUM(C21:C28)</f>
        <v>311211</v>
      </c>
      <c r="D29" s="128">
        <f t="shared" ref="D29:E29" si="3">SUM(D21:D28)</f>
        <v>298103</v>
      </c>
      <c r="E29" s="128">
        <f t="shared" si="3"/>
        <v>307603</v>
      </c>
    </row>
    <row r="30" spans="1:5" ht="19.5" customHeight="1" x14ac:dyDescent="0.2"/>
    <row r="31" spans="1:5" ht="16.5" customHeight="1" x14ac:dyDescent="0.2">
      <c r="A31" s="174" t="s">
        <v>316</v>
      </c>
      <c r="B31" s="175"/>
      <c r="C31" s="175"/>
      <c r="D31" s="175"/>
      <c r="E31" s="176"/>
    </row>
    <row r="32" spans="1:5" ht="18" customHeight="1" x14ac:dyDescent="0.2">
      <c r="A32" s="12"/>
      <c r="B32" s="105"/>
      <c r="C32" s="156" t="s">
        <v>343</v>
      </c>
      <c r="D32" s="156" t="s">
        <v>353</v>
      </c>
      <c r="E32" s="156" t="s">
        <v>362</v>
      </c>
    </row>
    <row r="33" spans="1:5" ht="18" customHeight="1" x14ac:dyDescent="0.2">
      <c r="A33" s="104" t="s">
        <v>323</v>
      </c>
      <c r="B33" s="104" t="s">
        <v>0</v>
      </c>
      <c r="C33" s="76" t="s">
        <v>103</v>
      </c>
      <c r="D33" s="76" t="s">
        <v>103</v>
      </c>
      <c r="E33" s="76" t="s">
        <v>352</v>
      </c>
    </row>
    <row r="34" spans="1:5" ht="16.5" hidden="1" customHeight="1" x14ac:dyDescent="0.2">
      <c r="A34" s="42"/>
      <c r="B34" s="129" t="s">
        <v>65</v>
      </c>
      <c r="C34" s="48">
        <v>0</v>
      </c>
      <c r="D34" s="48">
        <v>0</v>
      </c>
      <c r="E34" s="48">
        <v>0</v>
      </c>
    </row>
    <row r="35" spans="1:5" ht="16.5" customHeight="1" x14ac:dyDescent="0.2">
      <c r="A35" s="42" t="s">
        <v>146</v>
      </c>
      <c r="B35" s="111" t="s">
        <v>72</v>
      </c>
      <c r="C35" s="48">
        <v>0</v>
      </c>
      <c r="D35" s="48">
        <v>0</v>
      </c>
      <c r="E35" s="48">
        <v>0</v>
      </c>
    </row>
    <row r="36" spans="1:5" ht="16.5" customHeight="1" x14ac:dyDescent="0.2">
      <c r="A36" s="152" t="s">
        <v>354</v>
      </c>
      <c r="B36" s="110" t="s">
        <v>355</v>
      </c>
      <c r="C36" s="48">
        <v>12000</v>
      </c>
      <c r="D36" s="48">
        <v>27000</v>
      </c>
      <c r="E36" s="48">
        <v>27000</v>
      </c>
    </row>
    <row r="37" spans="1:5" ht="18" customHeight="1" x14ac:dyDescent="0.2">
      <c r="A37" s="152" t="s">
        <v>360</v>
      </c>
      <c r="B37" s="110" t="s">
        <v>3</v>
      </c>
      <c r="C37" s="48">
        <v>18000</v>
      </c>
      <c r="D37" s="48">
        <v>16000</v>
      </c>
      <c r="E37" s="48">
        <v>18000</v>
      </c>
    </row>
    <row r="38" spans="1:5" ht="18" customHeight="1" x14ac:dyDescent="0.2">
      <c r="A38" s="152" t="s">
        <v>361</v>
      </c>
      <c r="B38" s="110" t="s">
        <v>348</v>
      </c>
      <c r="C38" s="48">
        <v>6600</v>
      </c>
      <c r="D38" s="48">
        <v>0</v>
      </c>
      <c r="E38" s="48">
        <v>0</v>
      </c>
    </row>
    <row r="39" spans="1:5" ht="16.5" customHeight="1" x14ac:dyDescent="0.2">
      <c r="A39" s="42" t="s">
        <v>148</v>
      </c>
      <c r="B39" s="110" t="s">
        <v>7</v>
      </c>
      <c r="C39" s="48">
        <v>4000</v>
      </c>
      <c r="D39" s="48">
        <v>4000</v>
      </c>
      <c r="E39" s="48">
        <v>4000</v>
      </c>
    </row>
    <row r="40" spans="1:5" ht="16.5" customHeight="1" x14ac:dyDescent="0.2">
      <c r="A40" s="42" t="s">
        <v>151</v>
      </c>
      <c r="B40" s="111" t="s">
        <v>84</v>
      </c>
      <c r="C40" s="48">
        <v>7000</v>
      </c>
      <c r="D40" s="48">
        <v>7000</v>
      </c>
      <c r="E40" s="48">
        <v>7000</v>
      </c>
    </row>
    <row r="41" spans="1:5" ht="16.5" customHeight="1" x14ac:dyDescent="0.2">
      <c r="A41" s="42" t="s">
        <v>152</v>
      </c>
      <c r="B41" s="111" t="s">
        <v>153</v>
      </c>
      <c r="C41" s="48">
        <v>7000</v>
      </c>
      <c r="D41" s="48">
        <v>7000</v>
      </c>
      <c r="E41" s="48">
        <v>7000</v>
      </c>
    </row>
    <row r="42" spans="1:5" ht="16.5" customHeight="1" x14ac:dyDescent="0.2">
      <c r="A42" s="42" t="s">
        <v>149</v>
      </c>
      <c r="B42" s="111" t="s">
        <v>150</v>
      </c>
      <c r="C42" s="48">
        <v>1000</v>
      </c>
      <c r="D42" s="48">
        <v>1000</v>
      </c>
      <c r="E42" s="48">
        <v>1000</v>
      </c>
    </row>
    <row r="43" spans="1:5" ht="16.5" customHeight="1" x14ac:dyDescent="0.2">
      <c r="A43" s="42" t="s">
        <v>154</v>
      </c>
      <c r="B43" s="136" t="s">
        <v>21</v>
      </c>
      <c r="C43" s="49">
        <v>1000</v>
      </c>
      <c r="D43" s="49">
        <v>1000</v>
      </c>
      <c r="E43" s="49">
        <v>1000</v>
      </c>
    </row>
    <row r="44" spans="1:5" ht="16.5" customHeight="1" x14ac:dyDescent="0.2">
      <c r="A44" s="114"/>
      <c r="B44" s="130" t="s">
        <v>32</v>
      </c>
      <c r="C44" s="115">
        <f>SUM(C34:C43)</f>
        <v>56600</v>
      </c>
      <c r="D44" s="115">
        <f t="shared" ref="D44:E44" si="4">SUM(D34:D43)</f>
        <v>63000</v>
      </c>
      <c r="E44" s="115">
        <f t="shared" si="4"/>
        <v>65000</v>
      </c>
    </row>
  </sheetData>
  <customSheetViews>
    <customSheetView guid="{4147015E-69A8-4405-9D00-C40C6AD526E2}" showPageBreaks="1" printArea="1" topLeftCell="A20">
      <selection activeCell="B30" sqref="B30"/>
      <pageMargins left="0.56000000000000005" right="0.71" top="1.2" bottom="0.24" header="0.67" footer="0.48"/>
      <printOptions horizontalCentered="1"/>
      <pageSetup orientation="portrait" useFirstPageNumber="1" r:id="rId1"/>
      <headerFooter alignWithMargins="0">
        <oddHeader>&amp;CDEPARTMENT DETAIL</oddHeader>
        <oddFooter>&amp;CPage 8&amp;R&amp;D</oddFooter>
      </headerFooter>
    </customSheetView>
  </customSheetViews>
  <mergeCells count="3">
    <mergeCell ref="A31:E31"/>
    <mergeCell ref="A18:E18"/>
    <mergeCell ref="A1:E1"/>
  </mergeCells>
  <phoneticPr fontId="0" type="noConversion"/>
  <printOptions horizontalCentered="1"/>
  <pageMargins left="0.56000000000000005" right="0.71" top="0.75" bottom="0.24" header="0.42" footer="0.48"/>
  <pageSetup orientation="portrait" useFirstPageNumber="1" r:id="rId2"/>
  <headerFooter alignWithMargins="0">
    <oddHeader>&amp;CDEPARTMENT DETAIL</oddHeader>
    <oddFooter>&amp;CPage 8&amp;R&amp;D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53"/>
  </sheetPr>
  <dimension ref="A1:E42"/>
  <sheetViews>
    <sheetView tabSelected="1" topLeftCell="AD1" zoomScaleNormal="100" workbookViewId="0">
      <selection activeCell="AW20" sqref="AW20"/>
    </sheetView>
  </sheetViews>
  <sheetFormatPr defaultColWidth="9.140625" defaultRowHeight="19.5" customHeight="1" x14ac:dyDescent="0.2"/>
  <cols>
    <col min="1" max="1" width="15.85546875" style="33" customWidth="1"/>
    <col min="2" max="2" width="22.5703125" style="31" customWidth="1"/>
    <col min="3" max="5" width="15.7109375" style="31" customWidth="1"/>
    <col min="6" max="16384" width="9.140625" style="31"/>
  </cols>
  <sheetData>
    <row r="1" spans="1:5" ht="19.5" customHeight="1" x14ac:dyDescent="0.2">
      <c r="A1" s="174" t="s">
        <v>190</v>
      </c>
      <c r="B1" s="175"/>
      <c r="C1" s="175"/>
      <c r="D1" s="175"/>
      <c r="E1" s="176"/>
    </row>
    <row r="2" spans="1:5" s="6" customFormat="1" ht="18" customHeight="1" x14ac:dyDescent="0.2">
      <c r="A2" s="12"/>
      <c r="B2" s="105"/>
      <c r="C2" s="156" t="s">
        <v>343</v>
      </c>
      <c r="D2" s="156" t="s">
        <v>353</v>
      </c>
      <c r="E2" s="156" t="s">
        <v>362</v>
      </c>
    </row>
    <row r="3" spans="1:5" s="6" customFormat="1" ht="18" customHeight="1" x14ac:dyDescent="0.2">
      <c r="A3" s="104" t="s">
        <v>323</v>
      </c>
      <c r="B3" s="104" t="s">
        <v>0</v>
      </c>
      <c r="C3" s="76" t="s">
        <v>103</v>
      </c>
      <c r="D3" s="76" t="s">
        <v>103</v>
      </c>
      <c r="E3" s="76" t="s">
        <v>352</v>
      </c>
    </row>
    <row r="4" spans="1:5" ht="19.5" customHeight="1" x14ac:dyDescent="0.2">
      <c r="A4" s="106" t="s">
        <v>313</v>
      </c>
      <c r="B4" s="110" t="s">
        <v>77</v>
      </c>
      <c r="C4" s="51">
        <v>60900</v>
      </c>
      <c r="D4" s="51">
        <v>62118</v>
      </c>
      <c r="E4" s="51">
        <v>62118</v>
      </c>
    </row>
    <row r="5" spans="1:5" ht="19.5" customHeight="1" x14ac:dyDescent="0.2">
      <c r="A5" s="106" t="s">
        <v>155</v>
      </c>
      <c r="B5" s="111" t="s">
        <v>156</v>
      </c>
      <c r="C5" s="51">
        <v>75000</v>
      </c>
      <c r="D5" s="51">
        <v>65000</v>
      </c>
      <c r="E5" s="51">
        <v>65000</v>
      </c>
    </row>
    <row r="6" spans="1:5" ht="19.5" customHeight="1" x14ac:dyDescent="0.2">
      <c r="A6" s="106" t="s">
        <v>158</v>
      </c>
      <c r="B6" s="111" t="s">
        <v>160</v>
      </c>
      <c r="C6" s="69">
        <v>2000</v>
      </c>
      <c r="D6" s="69">
        <v>2000</v>
      </c>
      <c r="E6" s="69">
        <v>2000</v>
      </c>
    </row>
    <row r="7" spans="1:5" ht="19.5" customHeight="1" x14ac:dyDescent="0.2">
      <c r="A7" s="106" t="s">
        <v>157</v>
      </c>
      <c r="B7" s="110" t="s">
        <v>7</v>
      </c>
      <c r="C7" s="51">
        <v>650</v>
      </c>
      <c r="D7" s="51">
        <v>650</v>
      </c>
      <c r="E7" s="51">
        <v>650</v>
      </c>
    </row>
    <row r="8" spans="1:5" ht="19.5" customHeight="1" x14ac:dyDescent="0.2">
      <c r="A8" s="106" t="s">
        <v>159</v>
      </c>
      <c r="B8" s="111" t="s">
        <v>88</v>
      </c>
      <c r="C8" s="70">
        <v>500</v>
      </c>
      <c r="D8" s="70">
        <v>500</v>
      </c>
      <c r="E8" s="70">
        <v>500</v>
      </c>
    </row>
    <row r="9" spans="1:5" ht="19.5" customHeight="1" x14ac:dyDescent="0.2">
      <c r="A9" s="132"/>
      <c r="B9" s="132" t="s">
        <v>32</v>
      </c>
      <c r="C9" s="53">
        <f>SUM(C4:C8)</f>
        <v>139050</v>
      </c>
      <c r="D9" s="53">
        <f t="shared" ref="D9:E9" si="0">SUM(D4:D8)</f>
        <v>130268</v>
      </c>
      <c r="E9" s="53">
        <f t="shared" si="0"/>
        <v>130268</v>
      </c>
    </row>
    <row r="12" spans="1:5" ht="19.5" customHeight="1" x14ac:dyDescent="0.2">
      <c r="A12" s="174" t="s">
        <v>191</v>
      </c>
      <c r="B12" s="175"/>
      <c r="C12" s="175"/>
      <c r="D12" s="175"/>
      <c r="E12" s="176"/>
    </row>
    <row r="13" spans="1:5" s="6" customFormat="1" ht="18" customHeight="1" x14ac:dyDescent="0.2">
      <c r="A13" s="12"/>
      <c r="B13" s="105"/>
      <c r="C13" s="156" t="s">
        <v>343</v>
      </c>
      <c r="D13" s="156" t="s">
        <v>353</v>
      </c>
      <c r="E13" s="156" t="s">
        <v>362</v>
      </c>
    </row>
    <row r="14" spans="1:5" s="6" customFormat="1" ht="18" customHeight="1" x14ac:dyDescent="0.2">
      <c r="A14" s="104" t="s">
        <v>323</v>
      </c>
      <c r="B14" s="104" t="s">
        <v>0</v>
      </c>
      <c r="C14" s="76" t="s">
        <v>103</v>
      </c>
      <c r="D14" s="76" t="s">
        <v>103</v>
      </c>
      <c r="E14" s="76" t="s">
        <v>352</v>
      </c>
    </row>
    <row r="15" spans="1:5" s="35" customFormat="1" ht="19.5" customHeight="1" x14ac:dyDescent="0.2">
      <c r="A15" s="42" t="s">
        <v>258</v>
      </c>
      <c r="B15" s="111" t="s">
        <v>65</v>
      </c>
      <c r="C15" s="68">
        <v>123259</v>
      </c>
      <c r="D15" s="68">
        <v>125108</v>
      </c>
      <c r="E15" s="68">
        <v>125108</v>
      </c>
    </row>
    <row r="16" spans="1:5" s="35" customFormat="1" ht="19.5" customHeight="1" x14ac:dyDescent="0.2">
      <c r="A16" s="42" t="s">
        <v>259</v>
      </c>
      <c r="B16" s="111" t="s">
        <v>72</v>
      </c>
      <c r="C16" s="47">
        <f>55205+55041</f>
        <v>110246</v>
      </c>
      <c r="D16" s="47">
        <v>56417</v>
      </c>
      <c r="E16" s="47">
        <v>109417</v>
      </c>
    </row>
    <row r="17" spans="1:5" s="35" customFormat="1" ht="19.5" customHeight="1" x14ac:dyDescent="0.2">
      <c r="A17" s="42" t="s">
        <v>308</v>
      </c>
      <c r="B17" s="111" t="s">
        <v>2</v>
      </c>
      <c r="C17" s="145">
        <f>40515+41948</f>
        <v>82463</v>
      </c>
      <c r="D17" s="145">
        <v>84513</v>
      </c>
      <c r="E17" s="145">
        <v>84513</v>
      </c>
    </row>
    <row r="18" spans="1:5" s="35" customFormat="1" ht="19.5" customHeight="1" x14ac:dyDescent="0.2">
      <c r="A18" s="42" t="s">
        <v>309</v>
      </c>
      <c r="B18" s="111" t="s">
        <v>101</v>
      </c>
      <c r="C18" s="47">
        <v>7500</v>
      </c>
      <c r="D18" s="145">
        <v>45000</v>
      </c>
      <c r="E18" s="145">
        <v>7500</v>
      </c>
    </row>
    <row r="19" spans="1:5" s="35" customFormat="1" ht="19.5" customHeight="1" x14ac:dyDescent="0.2">
      <c r="A19" s="42" t="s">
        <v>260</v>
      </c>
      <c r="B19" s="111" t="s">
        <v>7</v>
      </c>
      <c r="C19" s="54">
        <v>3500</v>
      </c>
      <c r="D19" s="54">
        <v>3500</v>
      </c>
      <c r="E19" s="54">
        <v>3500</v>
      </c>
    </row>
    <row r="20" spans="1:5" s="35" customFormat="1" ht="19.5" customHeight="1" x14ac:dyDescent="0.2">
      <c r="A20" s="42" t="s">
        <v>264</v>
      </c>
      <c r="B20" s="111" t="s">
        <v>23</v>
      </c>
      <c r="C20" s="47">
        <v>1100</v>
      </c>
      <c r="D20" s="47">
        <v>1100</v>
      </c>
      <c r="E20" s="47">
        <v>1100</v>
      </c>
    </row>
    <row r="21" spans="1:5" s="35" customFormat="1" ht="19.5" customHeight="1" x14ac:dyDescent="0.2">
      <c r="A21" s="42" t="s">
        <v>261</v>
      </c>
      <c r="B21" s="111" t="s">
        <v>84</v>
      </c>
      <c r="C21" s="47">
        <v>600</v>
      </c>
      <c r="D21" s="47">
        <v>600</v>
      </c>
      <c r="E21" s="47">
        <v>600</v>
      </c>
    </row>
    <row r="22" spans="1:5" s="17" customFormat="1" ht="15.75" customHeight="1" x14ac:dyDescent="0.2">
      <c r="A22" s="152" t="s">
        <v>326</v>
      </c>
      <c r="B22" s="110" t="s">
        <v>34</v>
      </c>
      <c r="C22" s="48">
        <v>31000</v>
      </c>
      <c r="D22" s="48">
        <v>31000</v>
      </c>
      <c r="E22" s="48">
        <v>31000</v>
      </c>
    </row>
    <row r="23" spans="1:5" s="35" customFormat="1" ht="19.5" customHeight="1" x14ac:dyDescent="0.2">
      <c r="A23" s="42" t="s">
        <v>265</v>
      </c>
      <c r="B23" s="111" t="s">
        <v>24</v>
      </c>
      <c r="C23" s="47">
        <v>3000</v>
      </c>
      <c r="D23" s="47">
        <v>3000</v>
      </c>
      <c r="E23" s="47">
        <v>3000</v>
      </c>
    </row>
    <row r="24" spans="1:5" s="35" customFormat="1" ht="19.5" customHeight="1" x14ac:dyDescent="0.2">
      <c r="A24" s="42" t="s">
        <v>262</v>
      </c>
      <c r="B24" s="111" t="s">
        <v>20</v>
      </c>
      <c r="C24" s="47">
        <v>5000</v>
      </c>
      <c r="D24" s="47">
        <v>5000</v>
      </c>
      <c r="E24" s="47">
        <v>5000</v>
      </c>
    </row>
    <row r="25" spans="1:5" s="35" customFormat="1" ht="19.5" customHeight="1" x14ac:dyDescent="0.2">
      <c r="A25" s="42" t="s">
        <v>263</v>
      </c>
      <c r="B25" s="111" t="s">
        <v>22</v>
      </c>
      <c r="C25" s="59">
        <v>500</v>
      </c>
      <c r="D25" s="59">
        <v>500</v>
      </c>
      <c r="E25" s="59">
        <v>500</v>
      </c>
    </row>
    <row r="26" spans="1:5" ht="19.5" customHeight="1" x14ac:dyDescent="0.2">
      <c r="A26" s="41"/>
      <c r="B26" s="132" t="s">
        <v>32</v>
      </c>
      <c r="C26" s="55">
        <f>SUM(C15:C25)</f>
        <v>368168</v>
      </c>
      <c r="D26" s="55">
        <f t="shared" ref="D26:E26" si="1">SUM(D15:D25)</f>
        <v>355738</v>
      </c>
      <c r="E26" s="55">
        <f t="shared" si="1"/>
        <v>371238</v>
      </c>
    </row>
    <row r="27" spans="1:5" ht="19.5" customHeight="1" x14ac:dyDescent="0.2">
      <c r="B27" s="33"/>
      <c r="C27" s="117"/>
      <c r="D27" s="117"/>
      <c r="E27" s="117"/>
    </row>
    <row r="28" spans="1:5" ht="19.5" customHeight="1" x14ac:dyDescent="0.2">
      <c r="A28" s="34"/>
      <c r="B28" s="34"/>
      <c r="C28" s="116"/>
      <c r="D28" s="116"/>
      <c r="E28" s="116"/>
    </row>
    <row r="29" spans="1:5" ht="19.5" customHeight="1" x14ac:dyDescent="0.2">
      <c r="A29" s="174" t="s">
        <v>312</v>
      </c>
      <c r="B29" s="175"/>
      <c r="C29" s="175"/>
      <c r="D29" s="175"/>
      <c r="E29" s="176"/>
    </row>
    <row r="30" spans="1:5" s="6" customFormat="1" ht="18" customHeight="1" x14ac:dyDescent="0.2">
      <c r="A30" s="12"/>
      <c r="B30" s="105"/>
      <c r="C30" s="156" t="s">
        <v>343</v>
      </c>
      <c r="D30" s="156" t="s">
        <v>353</v>
      </c>
      <c r="E30" s="156" t="s">
        <v>362</v>
      </c>
    </row>
    <row r="31" spans="1:5" s="6" customFormat="1" ht="18" customHeight="1" x14ac:dyDescent="0.2">
      <c r="A31" s="104" t="s">
        <v>323</v>
      </c>
      <c r="B31" s="104" t="s">
        <v>0</v>
      </c>
      <c r="C31" s="76" t="s">
        <v>103</v>
      </c>
      <c r="D31" s="76" t="s">
        <v>103</v>
      </c>
      <c r="E31" s="76" t="s">
        <v>352</v>
      </c>
    </row>
    <row r="32" spans="1:5" ht="19.5" customHeight="1" x14ac:dyDescent="0.2">
      <c r="A32" s="152" t="s">
        <v>344</v>
      </c>
      <c r="B32" s="142" t="s">
        <v>58</v>
      </c>
      <c r="C32" s="143">
        <v>70000</v>
      </c>
      <c r="D32" s="143">
        <v>70000</v>
      </c>
      <c r="E32" s="143">
        <v>70000</v>
      </c>
    </row>
    <row r="33" spans="1:5" ht="19.5" customHeight="1" x14ac:dyDescent="0.2">
      <c r="A33" s="42" t="s">
        <v>266</v>
      </c>
      <c r="B33" s="136" t="s">
        <v>345</v>
      </c>
      <c r="C33" s="54">
        <v>135000</v>
      </c>
      <c r="D33" s="54">
        <v>135000</v>
      </c>
      <c r="E33" s="54">
        <v>135000</v>
      </c>
    </row>
    <row r="34" spans="1:5" ht="19.5" customHeight="1" x14ac:dyDescent="0.2">
      <c r="A34" s="152" t="s">
        <v>333</v>
      </c>
      <c r="B34" s="111" t="s">
        <v>6</v>
      </c>
      <c r="C34" s="49">
        <v>20000</v>
      </c>
      <c r="D34" s="49">
        <v>20000</v>
      </c>
      <c r="E34" s="49">
        <v>20000</v>
      </c>
    </row>
    <row r="35" spans="1:5" ht="19.5" customHeight="1" x14ac:dyDescent="0.2">
      <c r="A35" s="131"/>
      <c r="B35" s="139" t="s">
        <v>32</v>
      </c>
      <c r="C35" s="55">
        <f>SUM(C32:C34)</f>
        <v>225000</v>
      </c>
      <c r="D35" s="55">
        <f t="shared" ref="D35:E35" si="2">SUM(D32:D34)</f>
        <v>225000</v>
      </c>
      <c r="E35" s="55">
        <f t="shared" si="2"/>
        <v>225000</v>
      </c>
    </row>
    <row r="36" spans="1:5" ht="19.5" customHeight="1" x14ac:dyDescent="0.2">
      <c r="A36" s="31"/>
    </row>
    <row r="37" spans="1:5" ht="19.5" customHeight="1" x14ac:dyDescent="0.2">
      <c r="A37" s="31"/>
    </row>
    <row r="38" spans="1:5" ht="19.5" customHeight="1" x14ac:dyDescent="0.2">
      <c r="A38" s="31"/>
    </row>
    <row r="39" spans="1:5" ht="19.5" customHeight="1" x14ac:dyDescent="0.2">
      <c r="A39" s="31"/>
    </row>
    <row r="40" spans="1:5" s="17" customFormat="1" ht="18" customHeight="1" x14ac:dyDescent="0.2"/>
    <row r="41" spans="1:5" ht="19.5" customHeight="1" x14ac:dyDescent="0.2">
      <c r="A41" s="31"/>
    </row>
    <row r="42" spans="1:5" ht="19.5" customHeight="1" x14ac:dyDescent="0.2">
      <c r="A42" s="31"/>
    </row>
  </sheetData>
  <customSheetViews>
    <customSheetView guid="{4147015E-69A8-4405-9D00-C40C6AD526E2}" showPageBreaks="1" printArea="1">
      <selection activeCell="B1" sqref="B1"/>
      <pageMargins left="0.56000000000000005" right="0.71" top="0.73" bottom="0.24" header="0.5" footer="0.2"/>
      <printOptions horizontalCentered="1"/>
      <pageSetup orientation="portrait" useFirstPageNumber="1" r:id="rId1"/>
      <headerFooter alignWithMargins="0">
        <oddHeader>&amp;CDEPARTMENT DETAIL</oddHeader>
        <oddFooter>&amp;CPage 9&amp;R&amp;D</oddFooter>
      </headerFooter>
    </customSheetView>
  </customSheetViews>
  <mergeCells count="3">
    <mergeCell ref="A29:E29"/>
    <mergeCell ref="A12:E12"/>
    <mergeCell ref="A1:E1"/>
  </mergeCells>
  <phoneticPr fontId="0" type="noConversion"/>
  <printOptions horizontalCentered="1"/>
  <pageMargins left="0.56000000000000005" right="0.71" top="0.73" bottom="0.24" header="0.5" footer="0.2"/>
  <pageSetup orientation="portrait" useFirstPageNumber="1" r:id="rId2"/>
  <headerFooter alignWithMargins="0">
    <oddHeader>&amp;CDEPARTMENT DETAIL</oddHeader>
    <oddFooter>&amp;CPage 9&amp;R&amp;D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Revenue</vt:lpstr>
      <vt:lpstr>By Department</vt:lpstr>
      <vt:lpstr>Pres 125 Advance 126 Res 127</vt:lpstr>
      <vt:lpstr>Ac Ad 128 Admin 129 and HR 130 </vt:lpstr>
      <vt:lpstr> Payroll 131 IT 132 </vt:lpstr>
      <vt:lpstr>Stu 133, 134, 137, 138</vt:lpstr>
      <vt:lpstr>Schol 135 Fin 139 Ceng 146</vt:lpstr>
      <vt:lpstr>141 Inst, 142 Nurs, 144</vt:lpstr>
      <vt:lpstr>145 ISC Con Ed 155 CE Ins 156</vt:lpstr>
      <vt:lpstr>Lib 173 Ins 184 Misc 185</vt:lpstr>
      <vt:lpstr>Plant 186 Util 187 Debt 188  </vt:lpstr>
      <vt:lpstr>' Payroll 131 IT 132 '!Print_Area</vt:lpstr>
      <vt:lpstr>'141 Inst, 142 Nurs, 144'!Print_Area</vt:lpstr>
      <vt:lpstr>'145 ISC Con Ed 155 CE Ins 156'!Print_Area</vt:lpstr>
      <vt:lpstr>'Ac Ad 128 Admin 129 and HR 130 '!Print_Area</vt:lpstr>
      <vt:lpstr>'By Department'!Print_Area</vt:lpstr>
      <vt:lpstr>'Lib 173 Ins 184 Misc 185'!Print_Area</vt:lpstr>
      <vt:lpstr>'Plant 186 Util 187 Debt 188  '!Print_Area</vt:lpstr>
      <vt:lpstr>'Pres 125 Advance 126 Res 127'!Print_Area</vt:lpstr>
      <vt:lpstr>Revenue!Print_Area</vt:lpstr>
      <vt:lpstr>'Schol 135 Fin 139 Ceng 146'!Print_Area</vt:lpstr>
      <vt:lpstr>'Stu 133, 134, 137, 138'!Print_Area</vt:lpstr>
      <vt:lpstr>'141 Inst, 142 Nurs, 144'!Print_Titles</vt:lpstr>
      <vt:lpstr>'145 ISC Con Ed 155 CE Ins 156'!Print_Titles</vt:lpstr>
      <vt:lpstr>'Ac Ad 128 Admin 129 and HR 130 '!Print_Titles</vt:lpstr>
      <vt:lpstr>'Lib 173 Ins 184 Misc 185'!Print_Titles</vt:lpstr>
      <vt:lpstr>'Plant 186 Util 187 Debt 188  '!Print_Titles</vt:lpstr>
      <vt:lpstr>'Pres 125 Advance 126 Res 127'!Print_Titles</vt:lpstr>
      <vt:lpstr>'Schol 135 Fin 139 Ceng 146'!Print_Titles</vt:lpstr>
      <vt:lpstr>'Stu 133, 134, 137, 138'!Print_Titles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miga</dc:creator>
  <cp:lastModifiedBy>Barbara A. Pratt</cp:lastModifiedBy>
  <cp:lastPrinted>2019-05-10T04:07:18Z</cp:lastPrinted>
  <dcterms:created xsi:type="dcterms:W3CDTF">2000-10-13T16:00:56Z</dcterms:created>
  <dcterms:modified xsi:type="dcterms:W3CDTF">2019-05-10T04:50:51Z</dcterms:modified>
</cp:coreProperties>
</file>